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Questa_cartella_di_lavoro" autoCompressPictures="0"/>
  <mc:AlternateContent xmlns:mc="http://schemas.openxmlformats.org/markup-compatibility/2006">
    <mc:Choice Requires="x15">
      <x15ac:absPath xmlns:x15ac="http://schemas.microsoft.com/office/spreadsheetml/2010/11/ac" url="D:\Dropbox\World Bank\PAL_2024_2025\"/>
    </mc:Choice>
  </mc:AlternateContent>
  <xr:revisionPtr revIDLastSave="0" documentId="13_ncr:1_{61BE3572-5EF2-459D-BBBF-BF566E6902E3}" xr6:coauthVersionLast="47" xr6:coauthVersionMax="47" xr10:uidLastSave="{00000000-0000-0000-0000-000000000000}"/>
  <bookViews>
    <workbookView xWindow="5895" yWindow="1320" windowWidth="27150" windowHeight="19335" tabRatio="823" xr2:uid="{00000000-000D-0000-FFFF-FFFF00000000}"/>
  </bookViews>
  <sheets>
    <sheet name="Sommario" sheetId="26" r:id="rId1"/>
    <sheet name="Dati" sheetId="27" state="hidden" r:id="rId2"/>
    <sheet name="Tabella Analisi" sheetId="2" state="hidden" r:id="rId3"/>
    <sheet name="Tab 1" sheetId="22" r:id="rId4"/>
    <sheet name="Tab 2" sheetId="17" r:id="rId5"/>
    <sheet name="Tab 2A PIS" sheetId="28" r:id="rId6"/>
    <sheet name="Tab 3" sheetId="16" r:id="rId7"/>
    <sheet name="Tab 4" sheetId="15" r:id="rId8"/>
    <sheet name="Tab 5" sheetId="14" r:id="rId9"/>
    <sheet name="Attività rafforzamento amm." sheetId="29" r:id="rId10"/>
    <sheet name="Tab_Riepilogo" sheetId="7" r:id="rId11"/>
  </sheets>
  <externalReferences>
    <externalReference r:id="rId12"/>
  </externalReferences>
  <definedNames>
    <definedName name="_ftn1" localSheetId="2">'Tabella Analisi'!#REF!</definedName>
    <definedName name="_ftn2" localSheetId="4">'Tab 2'!#REF!</definedName>
    <definedName name="_ftn2" localSheetId="5">'Tab 2A PIS'!#REF!</definedName>
    <definedName name="_ftn2" localSheetId="6">'Tab 3'!#REF!</definedName>
    <definedName name="_ftn2" localSheetId="7">'Tab 4'!#REF!</definedName>
    <definedName name="_ftn2" localSheetId="8">'Tab 5'!#REF!</definedName>
    <definedName name="_ftnref1" localSheetId="2">'Tabella Analisi'!#REF!</definedName>
    <definedName name="_ftnref2" localSheetId="4">'Tab 2'!#REF!</definedName>
    <definedName name="_ftnref2" localSheetId="5">'Tab 2A PIS'!#REF!</definedName>
    <definedName name="_ftnref2" localSheetId="6">'Tab 3'!#REF!</definedName>
    <definedName name="_ftnref2" localSheetId="7">'Tab 4'!#REF!</definedName>
    <definedName name="_ftnref2" localSheetId="8">'Tab 5'!#REF!</definedName>
    <definedName name="ins" localSheetId="3">#REF!</definedName>
    <definedName name="ins">#REF!</definedName>
    <definedName name="inserisci" localSheetId="3">#REF!</definedName>
    <definedName name="inserisci">#REF!</definedName>
    <definedName name="Si_No" localSheetId="3">[1]Tab_03_1_2_3!#REF!</definedName>
    <definedName name="Si_No">#REF!</definedName>
    <definedName name="Ultimo_aggiornamento" localSheetId="9">data</definedName>
    <definedName name="Ultimo_aggiornamento" localSheetId="3">data</definedName>
    <definedName name="Ultimo_aggiornamento" localSheetId="4">data</definedName>
    <definedName name="Ultimo_aggiornamento" localSheetId="5">data</definedName>
    <definedName name="Ultimo_aggiornamento" localSheetId="6">data</definedName>
    <definedName name="Ultimo_aggiornamento" localSheetId="7">data</definedName>
    <definedName name="Ultimo_aggiornamento" localSheetId="8">data</definedName>
    <definedName name="Ultimo_aggiornamento">data</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6" l="1"/>
  <c r="B11" i="26"/>
  <c r="B8" i="29"/>
  <c r="A13" i="28"/>
  <c r="C14" i="22"/>
  <c r="A25" i="22"/>
  <c r="A13" i="22"/>
  <c r="E6" i="29"/>
  <c r="B9" i="7" s="1"/>
  <c r="E2" i="29"/>
  <c r="B42" i="14"/>
  <c r="C4" i="15"/>
  <c r="A41" i="14"/>
  <c r="A3" i="15"/>
  <c r="A3" i="16"/>
  <c r="E4" i="17"/>
  <c r="A3" i="17"/>
  <c r="A3" i="28"/>
  <c r="B4" i="28"/>
  <c r="C26" i="22"/>
  <c r="B11" i="28"/>
  <c r="C9" i="28" s="1"/>
  <c r="A9" i="22"/>
  <c r="A8" i="22"/>
  <c r="D443" i="27"/>
  <c r="D442" i="27"/>
  <c r="D441" i="27"/>
  <c r="D440" i="27"/>
  <c r="D439" i="27"/>
  <c r="D438" i="27"/>
  <c r="D437" i="27"/>
  <c r="D436" i="27"/>
  <c r="D435" i="27"/>
  <c r="D434" i="27"/>
  <c r="D433" i="27"/>
  <c r="D432" i="27"/>
  <c r="D431" i="27"/>
  <c r="D430" i="27"/>
  <c r="D429" i="27"/>
  <c r="D428" i="27"/>
  <c r="D427" i="27"/>
  <c r="D426" i="27"/>
  <c r="D425" i="27"/>
  <c r="D424" i="27"/>
  <c r="D423" i="27"/>
  <c r="D422" i="27"/>
  <c r="D421" i="27"/>
  <c r="D420" i="27"/>
  <c r="D419" i="27"/>
  <c r="D418" i="27"/>
  <c r="D417" i="27"/>
  <c r="D416" i="27"/>
  <c r="D415" i="27"/>
  <c r="D414" i="27"/>
  <c r="D413" i="27"/>
  <c r="D412" i="27"/>
  <c r="D411" i="27"/>
  <c r="D410" i="27"/>
  <c r="D409" i="27"/>
  <c r="D408" i="27"/>
  <c r="D407" i="27"/>
  <c r="D406" i="27"/>
  <c r="D405" i="27"/>
  <c r="D404" i="27"/>
  <c r="D403" i="27"/>
  <c r="D402" i="27"/>
  <c r="D401" i="27"/>
  <c r="D400" i="27"/>
  <c r="D399" i="27"/>
  <c r="D398" i="27"/>
  <c r="D397" i="27"/>
  <c r="D396" i="27"/>
  <c r="D395" i="27"/>
  <c r="D394" i="27"/>
  <c r="D393" i="27"/>
  <c r="D392" i="27"/>
  <c r="D391" i="27"/>
  <c r="D390" i="27"/>
  <c r="D389" i="27"/>
  <c r="D388" i="27"/>
  <c r="D387" i="27"/>
  <c r="D386" i="27"/>
  <c r="D385" i="27"/>
  <c r="D384" i="27"/>
  <c r="D383" i="27"/>
  <c r="D382" i="27"/>
  <c r="D381" i="27"/>
  <c r="D380" i="27"/>
  <c r="D379" i="27"/>
  <c r="D378" i="27"/>
  <c r="D377" i="27"/>
  <c r="D376" i="27"/>
  <c r="D375" i="27"/>
  <c r="D374" i="27"/>
  <c r="D373" i="27"/>
  <c r="D372" i="27"/>
  <c r="D371" i="27"/>
  <c r="D370" i="27"/>
  <c r="D369" i="27"/>
  <c r="D368" i="27"/>
  <c r="D367" i="27"/>
  <c r="D366" i="27"/>
  <c r="D365" i="27"/>
  <c r="D364" i="27"/>
  <c r="D363" i="27"/>
  <c r="D362" i="27"/>
  <c r="D361" i="27"/>
  <c r="D360" i="27"/>
  <c r="D359" i="27"/>
  <c r="D358" i="27"/>
  <c r="D357" i="27"/>
  <c r="D356" i="27"/>
  <c r="D355" i="27"/>
  <c r="D354" i="27"/>
  <c r="D353" i="27"/>
  <c r="D352" i="27"/>
  <c r="D351" i="27"/>
  <c r="D350" i="27"/>
  <c r="D349" i="27"/>
  <c r="D348" i="27"/>
  <c r="D347" i="27"/>
  <c r="D346" i="27"/>
  <c r="D345" i="27"/>
  <c r="D344" i="27"/>
  <c r="D343" i="27"/>
  <c r="D342" i="27"/>
  <c r="D341" i="27"/>
  <c r="D340" i="27"/>
  <c r="D339" i="27"/>
  <c r="D338" i="27"/>
  <c r="D337" i="27"/>
  <c r="D336" i="27"/>
  <c r="D335" i="27"/>
  <c r="D334" i="27"/>
  <c r="D333" i="27"/>
  <c r="B11" i="17"/>
  <c r="B9" i="26"/>
  <c r="D332" i="27"/>
  <c r="F23" i="22"/>
  <c r="C27" i="22" s="1"/>
  <c r="C32" i="22" s="1"/>
  <c r="B3" i="7" s="1"/>
  <c r="F9" i="22"/>
  <c r="D278" i="27"/>
  <c r="D279" i="27"/>
  <c r="D280" i="27"/>
  <c r="D281" i="27"/>
  <c r="D282" i="27"/>
  <c r="D283" i="27"/>
  <c r="D284" i="27"/>
  <c r="D285" i="27"/>
  <c r="D286" i="27"/>
  <c r="D287" i="27"/>
  <c r="D288" i="27"/>
  <c r="D289" i="27"/>
  <c r="D290" i="27"/>
  <c r="D291" i="27"/>
  <c r="D292" i="27"/>
  <c r="D293" i="27"/>
  <c r="D294" i="27"/>
  <c r="D295" i="27"/>
  <c r="D296" i="27"/>
  <c r="D297" i="27"/>
  <c r="D298" i="27"/>
  <c r="D299" i="27"/>
  <c r="D300" i="27"/>
  <c r="D301" i="27"/>
  <c r="D302" i="27"/>
  <c r="D303" i="27"/>
  <c r="D304" i="27"/>
  <c r="D305" i="27"/>
  <c r="D306" i="27"/>
  <c r="D307" i="27"/>
  <c r="D308" i="27"/>
  <c r="D309" i="27"/>
  <c r="D310" i="27"/>
  <c r="D311" i="27"/>
  <c r="D312" i="27"/>
  <c r="D313" i="27"/>
  <c r="D314" i="27"/>
  <c r="D315" i="27"/>
  <c r="D316" i="27"/>
  <c r="D317" i="27"/>
  <c r="D318" i="27"/>
  <c r="D319" i="27"/>
  <c r="D320" i="27"/>
  <c r="D321" i="27"/>
  <c r="D322" i="27"/>
  <c r="D323" i="27"/>
  <c r="D324" i="27"/>
  <c r="D325" i="27"/>
  <c r="D326" i="27"/>
  <c r="D327" i="27"/>
  <c r="D328" i="27"/>
  <c r="D329" i="27"/>
  <c r="D330" i="27"/>
  <c r="D331" i="27"/>
  <c r="D277" i="27"/>
  <c r="B1" i="7"/>
  <c r="D221" i="27"/>
  <c r="D220" i="27"/>
  <c r="D219" i="27"/>
  <c r="D218" i="27"/>
  <c r="D217" i="27"/>
  <c r="D216" i="27"/>
  <c r="D215" i="27"/>
  <c r="D214" i="27"/>
  <c r="D213" i="27"/>
  <c r="D212" i="27"/>
  <c r="D211" i="27"/>
  <c r="D210" i="27"/>
  <c r="D209" i="27"/>
  <c r="D208" i="27"/>
  <c r="D207" i="27"/>
  <c r="D206" i="27"/>
  <c r="D205" i="27"/>
  <c r="D204" i="27"/>
  <c r="D203" i="27"/>
  <c r="D202" i="27"/>
  <c r="D201" i="27"/>
  <c r="D200" i="27"/>
  <c r="D199" i="27"/>
  <c r="D198" i="27"/>
  <c r="D197" i="27"/>
  <c r="D196" i="27"/>
  <c r="D195" i="27"/>
  <c r="D194" i="27"/>
  <c r="D193" i="27"/>
  <c r="D192" i="27"/>
  <c r="D191" i="27"/>
  <c r="D190" i="27"/>
  <c r="D189" i="27"/>
  <c r="D188" i="27"/>
  <c r="D187" i="27"/>
  <c r="D186" i="27"/>
  <c r="D185" i="27"/>
  <c r="D184" i="27"/>
  <c r="D183" i="27"/>
  <c r="D182" i="27"/>
  <c r="D181" i="27"/>
  <c r="D180" i="27"/>
  <c r="D179" i="27"/>
  <c r="D178" i="27"/>
  <c r="D177" i="27"/>
  <c r="D176" i="27"/>
  <c r="D175" i="27"/>
  <c r="D174" i="27"/>
  <c r="D173" i="27"/>
  <c r="D172" i="27"/>
  <c r="D171" i="27"/>
  <c r="D170" i="27"/>
  <c r="D169" i="27"/>
  <c r="D168" i="27"/>
  <c r="D167" i="27"/>
  <c r="D166" i="27"/>
  <c r="D165" i="27"/>
  <c r="D164" i="27"/>
  <c r="D163" i="27"/>
  <c r="D162" i="27"/>
  <c r="D161" i="27"/>
  <c r="D160" i="27"/>
  <c r="D159" i="27"/>
  <c r="D158" i="27"/>
  <c r="D157" i="27"/>
  <c r="D156" i="27"/>
  <c r="D155" i="27"/>
  <c r="D154" i="27"/>
  <c r="D153" i="27"/>
  <c r="D152" i="27"/>
  <c r="D151" i="27"/>
  <c r="D150" i="27"/>
  <c r="D149" i="27"/>
  <c r="D148" i="27"/>
  <c r="D147" i="27"/>
  <c r="D146" i="27"/>
  <c r="D145" i="27"/>
  <c r="D144" i="27"/>
  <c r="D143" i="27"/>
  <c r="D142" i="27"/>
  <c r="D141" i="27"/>
  <c r="D140" i="27"/>
  <c r="D139" i="27"/>
  <c r="D138" i="27"/>
  <c r="D137" i="27"/>
  <c r="D136" i="27"/>
  <c r="D135" i="27"/>
  <c r="D134" i="27"/>
  <c r="D133" i="27"/>
  <c r="D132" i="27"/>
  <c r="D131" i="27"/>
  <c r="D130" i="27"/>
  <c r="D129" i="27"/>
  <c r="D128" i="27"/>
  <c r="D127" i="27"/>
  <c r="D126" i="27"/>
  <c r="D125" i="27"/>
  <c r="D124" i="27"/>
  <c r="D123" i="27"/>
  <c r="D122" i="27"/>
  <c r="D121" i="27"/>
  <c r="D120" i="27"/>
  <c r="D119" i="27"/>
  <c r="D118" i="27"/>
  <c r="D117" i="27"/>
  <c r="D116" i="27"/>
  <c r="D115" i="27"/>
  <c r="D114" i="27"/>
  <c r="D113" i="27"/>
  <c r="D112" i="27"/>
  <c r="D111" i="27"/>
  <c r="D110" i="27"/>
  <c r="D109" i="27"/>
  <c r="D108" i="27"/>
  <c r="D107" i="27"/>
  <c r="D106" i="27"/>
  <c r="D105" i="27"/>
  <c r="D104" i="27"/>
  <c r="D103" i="27"/>
  <c r="D102" i="27"/>
  <c r="D101" i="27"/>
  <c r="D100" i="27"/>
  <c r="D99" i="27"/>
  <c r="D98" i="27"/>
  <c r="D97" i="27"/>
  <c r="D96" i="27"/>
  <c r="D95" i="27"/>
  <c r="D94" i="27"/>
  <c r="D93" i="27"/>
  <c r="D92" i="27"/>
  <c r="D91" i="27"/>
  <c r="D90" i="27"/>
  <c r="D89" i="27"/>
  <c r="D88" i="27"/>
  <c r="D87" i="27"/>
  <c r="D86" i="27"/>
  <c r="D85" i="27"/>
  <c r="D84" i="27"/>
  <c r="D83" i="27"/>
  <c r="D82" i="27"/>
  <c r="D81" i="27"/>
  <c r="D80" i="27"/>
  <c r="D79" i="27"/>
  <c r="D78" i="27"/>
  <c r="D77" i="27"/>
  <c r="D76" i="27"/>
  <c r="D75" i="27"/>
  <c r="D74" i="27"/>
  <c r="D73" i="27"/>
  <c r="D72" i="27"/>
  <c r="D71" i="27"/>
  <c r="D70" i="27"/>
  <c r="D69" i="27"/>
  <c r="D68" i="27"/>
  <c r="D67" i="27"/>
  <c r="D66" i="27"/>
  <c r="D65" i="27"/>
  <c r="D64" i="27"/>
  <c r="D63" i="27"/>
  <c r="D62" i="27"/>
  <c r="D61" i="27"/>
  <c r="D60" i="27"/>
  <c r="D59" i="27"/>
  <c r="D58" i="27"/>
  <c r="D57" i="27"/>
  <c r="D56" i="27"/>
  <c r="D55" i="27"/>
  <c r="D54" i="27"/>
  <c r="D53" i="27"/>
  <c r="D52" i="27"/>
  <c r="D51" i="27"/>
  <c r="D50" i="27"/>
  <c r="D49" i="27"/>
  <c r="D48" i="27"/>
  <c r="D47" i="27"/>
  <c r="D46" i="27"/>
  <c r="D45" i="27"/>
  <c r="D44" i="27"/>
  <c r="D43" i="27"/>
  <c r="D42" i="27"/>
  <c r="D41" i="27"/>
  <c r="D40" i="27"/>
  <c r="D39" i="27"/>
  <c r="D38" i="27"/>
  <c r="D37" i="27"/>
  <c r="D36" i="27"/>
  <c r="D35" i="27"/>
  <c r="D34" i="27"/>
  <c r="D33" i="27"/>
  <c r="D32" i="27"/>
  <c r="D31" i="27"/>
  <c r="D30" i="27"/>
  <c r="D29" i="27"/>
  <c r="D28" i="27"/>
  <c r="D27" i="27"/>
  <c r="D26" i="27"/>
  <c r="D25" i="27"/>
  <c r="D24" i="27"/>
  <c r="D23" i="27"/>
  <c r="D22" i="27"/>
  <c r="D21" i="27"/>
  <c r="D20" i="27"/>
  <c r="D19" i="27"/>
  <c r="D18" i="27"/>
  <c r="D17" i="27"/>
  <c r="D16" i="27"/>
  <c r="D15" i="27"/>
  <c r="D14" i="27"/>
  <c r="D13" i="27"/>
  <c r="D12" i="27"/>
  <c r="D11" i="27"/>
  <c r="D10" i="27"/>
  <c r="D9" i="27"/>
  <c r="D8" i="27"/>
  <c r="D7" i="27"/>
  <c r="D6" i="27"/>
  <c r="D5" i="27"/>
  <c r="D4" i="27"/>
  <c r="D3" i="27"/>
  <c r="D2" i="27"/>
  <c r="D223" i="27"/>
  <c r="D224" i="27"/>
  <c r="D225" i="27"/>
  <c r="D226" i="27"/>
  <c r="D227" i="27"/>
  <c r="D228" i="27"/>
  <c r="D229" i="27"/>
  <c r="D230" i="27"/>
  <c r="D231" i="27"/>
  <c r="D232" i="27"/>
  <c r="D233" i="27"/>
  <c r="D234" i="27"/>
  <c r="D235" i="27"/>
  <c r="D236" i="27"/>
  <c r="D237" i="27"/>
  <c r="D238" i="27"/>
  <c r="D239" i="27"/>
  <c r="D240" i="27"/>
  <c r="D241" i="27"/>
  <c r="D242" i="27"/>
  <c r="D243" i="27"/>
  <c r="D244" i="27"/>
  <c r="D245" i="27"/>
  <c r="D246" i="27"/>
  <c r="D247" i="27"/>
  <c r="D248" i="27"/>
  <c r="D249" i="27"/>
  <c r="D250" i="27"/>
  <c r="D251" i="27"/>
  <c r="D252" i="27"/>
  <c r="D253" i="27"/>
  <c r="D254" i="27"/>
  <c r="D255" i="27"/>
  <c r="D256" i="27"/>
  <c r="D257" i="27"/>
  <c r="D258" i="27"/>
  <c r="D259" i="27"/>
  <c r="D260" i="27"/>
  <c r="D261" i="27"/>
  <c r="D262" i="27"/>
  <c r="D263" i="27"/>
  <c r="D264" i="27"/>
  <c r="D265" i="27"/>
  <c r="D266" i="27"/>
  <c r="D267" i="27"/>
  <c r="D268" i="27"/>
  <c r="D269" i="27"/>
  <c r="D270" i="27"/>
  <c r="D271" i="27"/>
  <c r="D272" i="27"/>
  <c r="D273" i="27"/>
  <c r="D274" i="27"/>
  <c r="D275" i="27"/>
  <c r="D276" i="27"/>
  <c r="D222" i="27"/>
  <c r="F8" i="22"/>
  <c r="B26" i="14"/>
  <c r="B53" i="14"/>
  <c r="E11" i="17"/>
  <c r="B4" i="7" s="1"/>
  <c r="D9" i="16"/>
  <c r="D13" i="16"/>
  <c r="C7" i="15"/>
  <c r="B7" i="7" s="1"/>
  <c r="C39" i="14"/>
  <c r="B39" i="14"/>
  <c r="C12" i="14"/>
  <c r="B12" i="14"/>
  <c r="L6" i="22" l="1"/>
  <c r="M9" i="22" s="1"/>
  <c r="B11" i="7"/>
  <c r="M8" i="22"/>
  <c r="L9" i="22"/>
  <c r="L8" i="22"/>
  <c r="E8" i="29"/>
  <c r="B55" i="14"/>
  <c r="B8" i="7" s="1"/>
  <c r="B13" i="28"/>
  <c r="B5" i="7"/>
  <c r="C5" i="28"/>
  <c r="C8" i="28"/>
  <c r="C7" i="28"/>
  <c r="C10" i="28"/>
  <c r="C6" i="28"/>
  <c r="D14" i="16"/>
  <c r="B6" i="7" s="1"/>
  <c r="B2" i="7"/>
  <c r="B10" i="7" l="1"/>
  <c r="C3" i="7"/>
  <c r="C9" i="7"/>
  <c r="C5" i="7"/>
  <c r="C4" i="7"/>
  <c r="C8" i="7"/>
  <c r="C7" i="7"/>
  <c r="C6" i="7"/>
  <c r="C11" i="28"/>
  <c r="B13" i="7" l="1"/>
  <c r="C13" i="7" s="1"/>
  <c r="C10" i="7"/>
</calcChain>
</file>

<file path=xl/sharedStrings.xml><?xml version="1.0" encoding="utf-8"?>
<sst xmlns="http://schemas.openxmlformats.org/spreadsheetml/2006/main" count="688" uniqueCount="240">
  <si>
    <t>Ambito territoriale:</t>
  </si>
  <si>
    <t>Ammontare previsto:</t>
  </si>
  <si>
    <t>Tabella Analisi – Indicatori Domanda Sociale e PUC (Progetti utili alla collettività)</t>
  </si>
  <si>
    <t>Media PUC in corso per Comune</t>
  </si>
  <si>
    <t xml:space="preserve">Azione 1: Rafforzamento del Servizio sociale professionale </t>
  </si>
  <si>
    <t>Tabella 1.1 - Dotazione e rapporto su abitanti a livello di Ambito territoriale a fine anno</t>
  </si>
  <si>
    <t xml:space="preserve">Data </t>
  </si>
  <si>
    <t>Totale assistenti sociali equivalenti a tempo pieno (FTE) impiegati per tipo di contratto (*)</t>
  </si>
  <si>
    <t>POPOLAZIONE DISTRETTO</t>
  </si>
  <si>
    <t xml:space="preserve">Somministrazione di lavoro interinale </t>
  </si>
  <si>
    <t xml:space="preserve">TOTALE complessivo </t>
  </si>
  <si>
    <t>di cui a valere sul Contributo assistenti sociali (Legge 178/2020 - Legge di Bilancio per il 2021)</t>
  </si>
  <si>
    <t>di cui a valere sul Fondo Solidarietà Comunale (Legge 178/2020 - Legge di Bilancio per il 2021)</t>
  </si>
  <si>
    <t>(*) FTE: Full Time Equivalent, ovvero valore rapportato ad un occupato a tempo pieno di 36 ore settimanali (due persone con part time a 18 ore equivalgono ad un FTE)</t>
  </si>
  <si>
    <t>Voci di costo</t>
  </si>
  <si>
    <t>Importo QSFP</t>
  </si>
  <si>
    <t xml:space="preserve">Assistenti sociali </t>
  </si>
  <si>
    <t xml:space="preserve">Formazione </t>
  </si>
  <si>
    <t xml:space="preserve">Costi di trasporto </t>
  </si>
  <si>
    <t>Beni strumentali (PC, tablet, notebook)</t>
  </si>
  <si>
    <t>Altro (es. affitto di locali…)</t>
  </si>
  <si>
    <t>TOTALE</t>
  </si>
  <si>
    <t xml:space="preserve">Azione 2: Interventi e servizi di inclusione </t>
  </si>
  <si>
    <t>TIPO DI INTERVENTO</t>
  </si>
  <si>
    <t>Numero di destinatari previsti (*)</t>
  </si>
  <si>
    <t>Tirocini di inclusione sociale</t>
  </si>
  <si>
    <t>Sostengo socioeducativo domiciliare o territoriale</t>
  </si>
  <si>
    <t>Assistenza domiciliare socioassistenziale e servizi di prossimità</t>
  </si>
  <si>
    <t>Sostegno alla genitorialità e servizio di mediazione familiare</t>
  </si>
  <si>
    <t>Servizio di mediazione culturale</t>
  </si>
  <si>
    <t xml:space="preserve">Equipe Multidisciplinare </t>
  </si>
  <si>
    <t>Tabella 2.2 – Informazioni sull'equipe multidisciplinare</t>
  </si>
  <si>
    <t xml:space="preserve">Azione 3: Segretariato sociale </t>
  </si>
  <si>
    <t>Voci di costo risorse umane</t>
  </si>
  <si>
    <t>Costo totale</t>
  </si>
  <si>
    <t>Altra figura:</t>
  </si>
  <si>
    <t>SUB TOTALE</t>
  </si>
  <si>
    <t>Voci di costo per la gestione</t>
  </si>
  <si>
    <t>N. unità</t>
  </si>
  <si>
    <t>Altro (es. affitto locali)</t>
  </si>
  <si>
    <t xml:space="preserve">Azione 4: Sistemi informativi </t>
  </si>
  <si>
    <t>Denominazione sistema informativo (*)</t>
  </si>
  <si>
    <t>Dati raccolti dal sistema</t>
  </si>
  <si>
    <t>(*) Nota: Le risorse del Fondo Povertà possono essere impiegate, fino ad un massimo del 2% del totale delle risorse assegnate, per un eventuale adeguamento dei sistemi informativi dei Comuni, singoli o associati, ai fini della interoperabilità con la piattaforma per il coordinamento dei Comuni GePI, di cui al Decreto del Ministero del Lavoro e delle Politiche Sociali del 2 settembre 2019 e al Decreto Interministeriale dell’8 agosto 2023 istitutivo del sistema informativo per l’inclusione sociale e lavorativa. Si precisa che sono finanziabili i costi per l’adeguamento dei sistemi informativi dei Comuni funzionali all’attuazione dei livelli essenziali delle prestazioni sociali, di cui all’articolo 6, comma 8 del D.L. 48/2023.</t>
  </si>
  <si>
    <t>Tabella 5.1 – Ambito tematico, numero di progetti e posti dei PUC a titolarità dei Comuni o di altra Pubblica amministrazione</t>
  </si>
  <si>
    <t>Ambito tematico PUC</t>
  </si>
  <si>
    <t>Inserire n° progetti per ambito</t>
  </si>
  <si>
    <t>N° di posti (complessivo) che si prevede di attivare</t>
  </si>
  <si>
    <t>Sociale</t>
  </si>
  <si>
    <t>Culturale</t>
  </si>
  <si>
    <t>Artistico</t>
  </si>
  <si>
    <t>Ambiente</t>
  </si>
  <si>
    <t>Formativo</t>
  </si>
  <si>
    <t>Tutela dei beni comuni</t>
  </si>
  <si>
    <t xml:space="preserve">          Voci di costo </t>
  </si>
  <si>
    <t xml:space="preserve">      Importo (€)</t>
  </si>
  <si>
    <t xml:space="preserve">RC Terzi </t>
  </si>
  <si>
    <t>Visite mediche*</t>
  </si>
  <si>
    <t xml:space="preserve">Beni strumentali </t>
  </si>
  <si>
    <t xml:space="preserve">Rimborso spese pasto e trasporto </t>
  </si>
  <si>
    <t xml:space="preserve">Tutoraggio </t>
  </si>
  <si>
    <t xml:space="preserve">Coordinamento e supervisione </t>
  </si>
  <si>
    <t xml:space="preserve">Oneri Terzo Settore </t>
  </si>
  <si>
    <t>Altro</t>
  </si>
  <si>
    <t>Totale</t>
  </si>
  <si>
    <t>*visite mediche ai fini della sicurezza sui luoghi di lavoro, ex D. Lgs. 81/2008 – rimborsabili su QSFP solo quelle obbligatoriamente previste dalla normativa (a titolo esemplificativo: movimentazione manuale dei carichi - art. 168; utilizzo videoterminali – art. 176; rumore – art. 196; vibrazioni – art. 204). Si ricorda che l’attivazione di progetti utili alla collettività ed il conseguente utilizzo da parte dei Comuni dei beneficiari di reddito di cittadinanza nei progetti medesimo devono essere contemplati nel Documento di Valutazione dei Rischi (DVR), in quanto anche i “volontari” rientrano a pieno titolo nell’articolo 21 del D. Lgs. 81/2008 e ss.mm.ii., ai sensi dell’articolo 13 bis del citato D. Lgs. 81/2008; formazione di base sulla sicurezza – obbligatoria solo in alcuni casi, in particolare nel caso di presenza di altri lavoratori dipendenti</t>
  </si>
  <si>
    <t xml:space="preserve">Tabella 5.3 – Ambito tematico, numero di progetti e posti per le Attività di volontariato presso ETS </t>
  </si>
  <si>
    <t>Ambito tematico</t>
  </si>
  <si>
    <t xml:space="preserve">Visite mediche* </t>
  </si>
  <si>
    <t>IMPORTO TOTALE (tab. 5.2 + tab. 5.4)</t>
  </si>
  <si>
    <t>AZIONI</t>
  </si>
  <si>
    <t>%</t>
  </si>
  <si>
    <t>compilazione automatica</t>
  </si>
  <si>
    <t>Totale Programmato</t>
  </si>
  <si>
    <t>Totale stanziato</t>
  </si>
  <si>
    <t>Totale non programmato</t>
  </si>
  <si>
    <t>https://analytics.lavoro.gov.it/</t>
  </si>
  <si>
    <t>Dato aggregato acquisibile dalla Dashboard del MLPS</t>
  </si>
  <si>
    <t>Indicatori presa in carico Assegno di Inclusione (AdI) e altri indicatori legati alla piattaforma GEPI</t>
  </si>
  <si>
    <t>Prese in carico avviate (primo incontro con assistente sociale)</t>
  </si>
  <si>
    <t>Individui caricati su GEPI per l'attivazione e la gestione del PaIS</t>
  </si>
  <si>
    <t>Analisi preliminari completate</t>
  </si>
  <si>
    <t>Quadri analisi completati</t>
  </si>
  <si>
    <t>valore assoluto [n.]</t>
  </si>
  <si>
    <t>valore percentuale (%)</t>
  </si>
  <si>
    <t>Nuclei familiari caricati su GePI per l'attivazione e la gestione del PaIS</t>
  </si>
  <si>
    <t>Patti firmati</t>
  </si>
  <si>
    <t>Sezione Dashboard "Completamento fasi della presa in carico"</t>
  </si>
  <si>
    <t>Sezione Dashboard "PUC Progetti Utili alla Collettività"</t>
  </si>
  <si>
    <t>Numero PUC in corso</t>
  </si>
  <si>
    <t>% Comuni con PUC in corso</t>
  </si>
  <si>
    <t>Posti creati nei PUC in corso</t>
  </si>
  <si>
    <t>Posti assegnati nei PUC in corso</t>
  </si>
  <si>
    <t>Posti ancora da assegnare nei PUC in corso</t>
  </si>
  <si>
    <t>Totale individui impiegati nei PUC in corso</t>
  </si>
  <si>
    <t>campo da non valorizzare</t>
  </si>
  <si>
    <t>LINK VIDEO TUTORIAL</t>
  </si>
  <si>
    <t>PIANO DI ATTUAZIONE LOCALE (PAL) REGIONE SICILIANA</t>
  </si>
  <si>
    <t>Ambito</t>
  </si>
  <si>
    <t>EnteCapofila</t>
  </si>
  <si>
    <t>Risorse_Assegnate</t>
  </si>
  <si>
    <t>COMUNE DI MUSSOMELI</t>
  </si>
  <si>
    <t>COMUNE DI SAN CATALDO</t>
  </si>
  <si>
    <t>COMUNE DI ACIREALE</t>
  </si>
  <si>
    <t>COMUNE DI AGIRA</t>
  </si>
  <si>
    <t>COMUNE DI NICOSIA</t>
  </si>
  <si>
    <t>COMUNE DI MESSINA</t>
  </si>
  <si>
    <t>COMUNE DI MISTRETTA</t>
  </si>
  <si>
    <t>COMUNE DI CORLEONE</t>
  </si>
  <si>
    <t>COMUNE DI NOTO</t>
  </si>
  <si>
    <t>COMUNE DI AUGUSTA</t>
  </si>
  <si>
    <t>COMUNE DI TERMINI IMERESE</t>
  </si>
  <si>
    <t>COMUNE DI AGRIGENTO</t>
  </si>
  <si>
    <t>COMUNE DI BIVONA</t>
  </si>
  <si>
    <t>COMUNE DI CANICATTÌ</t>
  </si>
  <si>
    <t>COMUNE DI CASTELTERMINI</t>
  </si>
  <si>
    <t>COMUNE DI LICATA</t>
  </si>
  <si>
    <t>COMUNE DI RIBERA</t>
  </si>
  <si>
    <t>COMUNE DI SCIACCA</t>
  </si>
  <si>
    <t>COMUNE DI CALTANISSETTA</t>
  </si>
  <si>
    <t>COMUNE DI GELA</t>
  </si>
  <si>
    <t>COMUNE DI ADRANO</t>
  </si>
  <si>
    <t>COMUNE DI CALTAGIRONE</t>
  </si>
  <si>
    <t>COMUNE DI BRONTE</t>
  </si>
  <si>
    <t>COMUNE DI CATANIA</t>
  </si>
  <si>
    <t>COMUNE DI GIARRE</t>
  </si>
  <si>
    <t>COMUNE DI PATERNÒ</t>
  </si>
  <si>
    <t>COMUNE DI GRAVINA DI CATANIA</t>
  </si>
  <si>
    <t>COMUNE DI PALAGONIA</t>
  </si>
  <si>
    <t>COMUNE DI ENNA</t>
  </si>
  <si>
    <t>COMUNE DI PIAZZA ARMERINA</t>
  </si>
  <si>
    <t>COMUNE DI LIPARI</t>
  </si>
  <si>
    <t>COMUNE DI MILAZZO</t>
  </si>
  <si>
    <t>COMUNE DI BARCELLONA POZZO DI GOTTO</t>
  </si>
  <si>
    <t>COMUNE DI PATTI</t>
  </si>
  <si>
    <t>COMUNE DI SANT'AGATA DI MILITELLO</t>
  </si>
  <si>
    <t>COMUNE DI TAORMINA</t>
  </si>
  <si>
    <t>COMUNE DI CEFALÙ</t>
  </si>
  <si>
    <t>COMUNE DI CARINI</t>
  </si>
  <si>
    <t>COMUNE DI PETRALIA SOTTANA</t>
  </si>
  <si>
    <t>COMUNE DI MISILMERI</t>
  </si>
  <si>
    <t>COMUNE DI LERCARA FRIDDI</t>
  </si>
  <si>
    <t>COMUNE DI BAGHERIA</t>
  </si>
  <si>
    <t>COMUNE DI PARTINICO</t>
  </si>
  <si>
    <t>COMUNE DI PALERMO</t>
  </si>
  <si>
    <t>COMUNE DI VITTORIA</t>
  </si>
  <si>
    <t>COMUNE DI RAGUSA</t>
  </si>
  <si>
    <t>COMUNE DI MODICA</t>
  </si>
  <si>
    <t>COMUNE DI SIRACUSA</t>
  </si>
  <si>
    <t>COMUNE DI LENTINI</t>
  </si>
  <si>
    <t>COMUNE DI TRAPANI</t>
  </si>
  <si>
    <t>COMUNE DI PANTELLERIA</t>
  </si>
  <si>
    <t>COMUNE DI MARSALA</t>
  </si>
  <si>
    <t>COMUNE DI MAZARA DEL VALLO</t>
  </si>
  <si>
    <t>COMUNE DI CASTELVETRANO</t>
  </si>
  <si>
    <t>COMUNE DI ALCAMO</t>
  </si>
  <si>
    <t>Comune capofila:</t>
  </si>
  <si>
    <t>Inserire soltanto il numero di Distretto ( es. Distretto D1, inserire 1)</t>
  </si>
  <si>
    <t>&lt;--</t>
  </si>
  <si>
    <t>Popolazione</t>
  </si>
  <si>
    <r>
      <t>1.</t>
    </r>
    <r>
      <rPr>
        <sz val="12"/>
        <color indexed="8"/>
        <rFont val="Calibri"/>
        <family val="2"/>
        <scheme val="minor"/>
      </rPr>
      <t>       Potenziamento del Servizio Sociale Professionale</t>
    </r>
  </si>
  <si>
    <r>
      <t>2.</t>
    </r>
    <r>
      <rPr>
        <sz val="12"/>
        <color indexed="8"/>
        <rFont val="Calibri"/>
        <family val="2"/>
        <scheme val="minor"/>
      </rPr>
      <t>       Rafforzamento dei servizi per l’inclusione</t>
    </r>
  </si>
  <si>
    <r>
      <t>3.</t>
    </r>
    <r>
      <rPr>
        <sz val="12"/>
        <color indexed="8"/>
        <rFont val="Calibri"/>
        <family val="2"/>
        <scheme val="minor"/>
      </rPr>
      <t>       Servizi di segretariato sociale</t>
    </r>
  </si>
  <si>
    <r>
      <t>4.</t>
    </r>
    <r>
      <rPr>
        <sz val="12"/>
        <color indexed="8"/>
        <rFont val="Calibri"/>
        <family val="2"/>
        <scheme val="minor"/>
      </rPr>
      <t>       Sistemi informativi</t>
    </r>
  </si>
  <si>
    <r>
      <t xml:space="preserve">Descrizione dell’azione di adeguamento sistemi informativi: </t>
    </r>
    <r>
      <rPr>
        <sz val="12"/>
        <color indexed="10"/>
        <rFont val="Calibri"/>
        <family val="2"/>
        <scheme val="minor"/>
      </rPr>
      <t>[Compilare se si ritiene utile fornire elementi ulteriori sull’azione programmata]</t>
    </r>
  </si>
  <si>
    <t>INAIL</t>
  </si>
  <si>
    <t xml:space="preserve">Oneri aggiuntivi Terzo Settore </t>
  </si>
  <si>
    <t>Azione 5: Progetti Utili alla Collettività PUC e Attività di volontariato presso ETS</t>
  </si>
  <si>
    <r>
      <t>5.</t>
    </r>
    <r>
      <rPr>
        <sz val="12"/>
        <color indexed="8"/>
        <rFont val="Calibri"/>
        <family val="2"/>
        <scheme val="minor"/>
      </rPr>
      <t xml:space="preserve">       PUC – Progetti Utili alla Collettività evolontariato presso ETS </t>
    </r>
  </si>
  <si>
    <t>Annualità del Fondo</t>
  </si>
  <si>
    <t>Anno</t>
  </si>
  <si>
    <t>Concatena</t>
  </si>
  <si>
    <t>Riepilogativo Programmazione Risorse</t>
  </si>
  <si>
    <t>-</t>
  </si>
  <si>
    <t xml:space="preserve">Modalità di erogazione (**) </t>
  </si>
  <si>
    <t>Dipendendenti a tempo indeterminato</t>
  </si>
  <si>
    <t>Dipendendenti a tempo determinato</t>
  </si>
  <si>
    <t>Partite IVA</t>
  </si>
  <si>
    <t>Tipologia Costo                  (UCS/Reale)</t>
  </si>
  <si>
    <t>Costo complessivo previsto</t>
  </si>
  <si>
    <t>UCS</t>
  </si>
  <si>
    <t>Tabella 5.2 – PUC da sostenere con la QSFP a titolarità dei Comuni o altra Pubblica amministrazione</t>
  </si>
  <si>
    <t>Numero AS FTE*</t>
  </si>
  <si>
    <t>gara di appalto</t>
  </si>
  <si>
    <t>in house</t>
  </si>
  <si>
    <t>calcolo rapporto AS/abitanti</t>
  </si>
  <si>
    <t>COMUNE FITTIZIO DI ESEMPIO</t>
  </si>
  <si>
    <t>di cui a valere sul risorse del Comune</t>
  </si>
  <si>
    <t>3 QSFP 2021</t>
  </si>
  <si>
    <t>3 QSFP 2023</t>
  </si>
  <si>
    <t xml:space="preserve">Software per l'equipe distrettuale </t>
  </si>
  <si>
    <t>Anagrafici e delle prestazioni erogati da ASL, Enti Formazione, Centro per l'impiego</t>
  </si>
  <si>
    <t xml:space="preserve">In caso di assunzioni dirette a tempo determinato di assistenti sociali l’ente gestore potrà operare in deroga ai vincoli di contenimento della spesa per personale di cui al D.L. 78/2010 entro i limiti del 50% delle risorse assegnate annualmente a valere sul Fondo povertà, così come previsto dall’art. 1, comma 200 della Legge di Bilancio 2018, da ultimo modificato dall’art. 13, comma 1-ter della L. 26/2019. </t>
  </si>
  <si>
    <t>In caso di assunzioni a tempo determinato di AS per l'equipe multidisciplinare, le risorse previste rientrano nel conteggio del 50% del fondo; pertanto, ad esempio, se il costo degli AS previsti per il potenziamento del servizio sociale professionale ha già raggiunto il 50% dell'ammontare delle risorse assegnate con l'annualità della QSFP, non sarà possibile prevedere ulteriori costi per AS a tempo determinato</t>
  </si>
  <si>
    <t>In caso di assunzioni a tempo determinato di AS per il segretariato sociale, le risorse previste rientrano nel conteggio del 50% del fondo; pertanto, ad esempio, se il costo degli AS previsti per il potenziamento del servizio sociale professionale ha già raggiunto il 50% dell'ammontare delle risorse assegnate con l'annualità della QSFP, non sarà possibile prevedere ulteriori costi per AS a tempo determinato.</t>
  </si>
  <si>
    <t>campo automatico</t>
  </si>
  <si>
    <t>NB: i singolo fogli sono protetti da password per impedire la compilazione dei campi automatici. Ove fosse necessario sbloccarli, utilizzare la password 1234</t>
  </si>
  <si>
    <t>Inserire soltanto il numero dell'anno del fondo interessato, da 2018 a 2025 ( es. QSFP2018, inserire 2018)</t>
  </si>
  <si>
    <t>di cui a valere sul PN Inclusione</t>
  </si>
  <si>
    <t>Beni strumentali (PC, tablet, notebook)*</t>
  </si>
  <si>
    <t>*Per i beni strumentali si rimanda alla taella 6 delle Linee Guida QSFP 2024-2026 che riguardano gli ammortamenti dei beni strumentali</t>
  </si>
  <si>
    <t>scarica Linee Guida 2024-2026</t>
  </si>
  <si>
    <t xml:space="preserve">Azione 2.A.1: PIS (Pronto intervento sociale) </t>
  </si>
  <si>
    <t xml:space="preserve">Costi personale impiegato alle dirette dipendenze del beneficiario della Quota del fondo </t>
  </si>
  <si>
    <t>Prestazioni d’opera da parte di persone fisiche e/o giuridiche (Esperti esterni)</t>
  </si>
  <si>
    <r>
      <t>Acquisto di beni* e/o servizi (ad es.: Acquisizione di attrezzature, programmi informatici, materiali, arredi,</t>
    </r>
    <r>
      <rPr>
        <strike/>
        <sz val="11"/>
        <color theme="1"/>
        <rFont val="Graphik"/>
      </rPr>
      <t xml:space="preserve"> </t>
    </r>
    <r>
      <rPr>
        <sz val="11"/>
        <color theme="1"/>
        <rFont val="Calibri"/>
        <family val="2"/>
        <scheme val="minor"/>
      </rPr>
      <t>comunicazione o informazione), noleggio o leasing, affitto, ecc.</t>
    </r>
  </si>
  <si>
    <t>Affidamenti esterni di servizi (per mezzo di procedure di appalto ex Dlgs  36/2023)</t>
  </si>
  <si>
    <t>Rapporti collaborativi di co-progettazioni di servizi specifici (ex D. Lgs 117/ 2017 - Codice del terzo settore)</t>
  </si>
  <si>
    <t>(*) Nota: nuclei familiari e gli individui beneficiari dell’Assegno di Inclusione (ADI); nuclei familiari e gli individui che si trovino in simili condizioni economiche, in possesso di attestazione ISEE non superiore a 10.140 euro per i quali è preferibile sussista una presa in carico sociale.</t>
  </si>
  <si>
    <t>(**) Nota: modalità di erogazione diretta, esternalizzata - procedure previste dal Codice degli appalti, procedure previste dal Codice del terzo settore</t>
  </si>
  <si>
    <t>Profilo professionale (es. educatore, psicologo, assistente sociale, mediatore, ecc.) (*)</t>
  </si>
  <si>
    <t>Ente di appartenenza</t>
  </si>
  <si>
    <t>Tabella 2.2 – Attivazione dell'equipe multidisciplinare</t>
  </si>
  <si>
    <t>Non sono state valorizzate risorse per l'attivazione delle equipe multidisciplinari. La/e equipe multidisciplinare sono state ugualmente attivate? (SI/NO)</t>
  </si>
  <si>
    <t>(*) Inserire e compilare una riga per ogni risorsa umana</t>
  </si>
  <si>
    <t xml:space="preserve">Attività trasversale di rafforzamento amministrativo* </t>
  </si>
  <si>
    <t>Tipologia risorse umane</t>
  </si>
  <si>
    <t>Tipologia di contratto **</t>
  </si>
  <si>
    <t>N. figure professionali</t>
  </si>
  <si>
    <t>Durata contratto (mesi)</t>
  </si>
  <si>
    <t>Obiettivo cui l'attività si riferisce</t>
  </si>
  <si>
    <t>Assistente amministrativo-contabile</t>
  </si>
  <si>
    <t>€</t>
  </si>
  <si>
    <t>Funzionario amministrativo - contabile</t>
  </si>
  <si>
    <t>Altro (da specificare)</t>
  </si>
  <si>
    <t>*Entro i limiti del 15% dell'importo assegnato all'ATS</t>
  </si>
  <si>
    <t>**Personale alle dirette dipendenze dell'Ente a tempo determinato; Personale alle dirette dipendenze dell'Ente a tempo indeterminato; Personale con rapporto di collaborazione [P.I., occasionale]</t>
  </si>
  <si>
    <t>2.A    PIS (Rafforzamento dei servizi per l’inclusione)</t>
  </si>
  <si>
    <t>Attività trasversale di rafforzamento amministrativo*</t>
  </si>
  <si>
    <t xml:space="preserve">Tipolgia contratto (tempo determinato, indeterminato, collaborazione [P.I., occasionale], somminstrazione, esternalizzazione) </t>
  </si>
  <si>
    <t>Assistente sociale</t>
  </si>
  <si>
    <t>Popolazione Ambito al 31.12.2025</t>
  </si>
  <si>
    <t>(*) Compilare una riga per tipologia di figura professionale, inserendo il n. di risorse umane omogenee per tipologia e durata del contratto. Per aggiungere altre righe sbloccare il foglio password 1234)</t>
  </si>
  <si>
    <t xml:space="preserve">Nota: le spese ammissibili  sulla QSFP sono relative alla partecipazione ai PUC dei beneficiari ADI/Individui in simili condizioni di disagio economico e dei beneficiari SFL </t>
  </si>
  <si>
    <t>di cui a valere sulle risorse QSFP</t>
  </si>
  <si>
    <t>calcolo rapporto AS                 A TEMPO IND. /abitanti</t>
  </si>
  <si>
    <t>12</t>
  </si>
  <si>
    <t>11</t>
  </si>
  <si>
    <t>15</t>
  </si>
  <si>
    <t>Altra figura professionale (es. educatore, psicologo, mediatore, ecc.)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</si>
</sst>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 #,##0.00\ &quot;€&quot;_-;\-* #,##0.00\ &quot;€&quot;_-;_-* &quot;-&quot;??\ &quot;€&quot;_-;_-@_-"/>
    <numFmt numFmtId="164" formatCode="&quot;€&quot;\ #,##0.00;&quot;€&quot;\ \-#,##0.00"/>
    <numFmt numFmtId="165" formatCode="_ &quot;€&quot;\ * #,##0.00_ ;_ &quot;€&quot;\ * \-#,##0.00_ ;_ &quot;€&quot;\ * &quot;-&quot;??_ ;_ @_ "/>
    <numFmt numFmtId="166" formatCode="_ * #,##0.00_ ;_ * \-#,##0.00_ ;_ * &quot;-&quot;??_ ;_ @_ "/>
    <numFmt numFmtId="167" formatCode="_-&quot;€&quot;\ * #,##0.00_-;\-&quot;€&quot;\ * #,##0.00_-;_-&quot;€&quot;\ * &quot;-&quot;??_-;_-@_-"/>
    <numFmt numFmtId="168" formatCode="_-[$€-410]\ * #,##0.00_-;\-[$€-410]\ * #,##0.00_-;_-[$€-410]\ * &quot;-&quot;??_-;_-@_-"/>
    <numFmt numFmtId="169" formatCode="dd/mm/yy;@"/>
    <numFmt numFmtId="170" formatCode="_ * #,##0_ ;_ * \-#,##0_ ;_ * &quot;-&quot;??_ ;_ @_ "/>
    <numFmt numFmtId="171" formatCode="&quot;€&quot;\ #,##0.00"/>
    <numFmt numFmtId="172" formatCode="_-* #,##0.00\ _€_-;\-* #,##0.00\ _€_-;_-* &quot;-&quot;??\ _€_-;_-@_-"/>
    <numFmt numFmtId="173" formatCode="#,##0.00_ ;\-#,##0.00\ "/>
    <numFmt numFmtId="174" formatCode="0.0%"/>
  </numFmts>
  <fonts count="45">
    <font>
      <sz val="11"/>
      <color theme="1"/>
      <name val="Calibri"/>
      <family val="2"/>
      <scheme val="minor"/>
    </font>
    <font>
      <sz val="12"/>
      <color theme="1"/>
      <name val="Calibri"/>
      <family val="2"/>
      <scheme val="minor"/>
    </font>
    <font>
      <sz val="12"/>
      <color theme="1"/>
      <name val="Calibri"/>
      <family val="2"/>
      <scheme val="minor"/>
    </font>
    <font>
      <sz val="8"/>
      <name val="Calibri"/>
      <family val="2"/>
    </font>
    <font>
      <sz val="11"/>
      <color theme="1"/>
      <name val="Calibri"/>
      <family val="2"/>
      <scheme val="minor"/>
    </font>
    <font>
      <u/>
      <sz val="11"/>
      <color theme="10"/>
      <name val="Calibri"/>
      <family val="2"/>
      <scheme val="minor"/>
    </font>
    <font>
      <sz val="11"/>
      <color theme="1"/>
      <name val="Calibri"/>
      <family val="2"/>
    </font>
    <font>
      <sz val="12"/>
      <color theme="1"/>
      <name val="Calibri"/>
      <family val="2"/>
      <scheme val="minor"/>
    </font>
    <font>
      <b/>
      <sz val="11"/>
      <color theme="1"/>
      <name val="Calibri"/>
      <family val="2"/>
      <scheme val="minor"/>
    </font>
    <font>
      <b/>
      <sz val="12"/>
      <color theme="1"/>
      <name val="Calibri"/>
      <family val="2"/>
      <scheme val="minor"/>
    </font>
    <font>
      <sz val="12"/>
      <name val="Calibri"/>
      <family val="2"/>
      <scheme val="minor"/>
    </font>
    <font>
      <b/>
      <sz val="12"/>
      <color rgb="FFFFFFFF"/>
      <name val="Calibri"/>
      <family val="2"/>
      <scheme val="minor"/>
    </font>
    <font>
      <i/>
      <sz val="12"/>
      <name val="Calibri"/>
      <family val="2"/>
      <scheme val="minor"/>
    </font>
    <font>
      <sz val="12"/>
      <color rgb="FFFF0000"/>
      <name val="Calibri"/>
      <family val="2"/>
      <scheme val="minor"/>
    </font>
    <font>
      <b/>
      <sz val="12"/>
      <name val="Calibri"/>
      <family val="2"/>
      <scheme val="minor"/>
    </font>
    <font>
      <u/>
      <sz val="12"/>
      <name val="Calibri"/>
      <family val="2"/>
      <scheme val="minor"/>
    </font>
    <font>
      <b/>
      <sz val="14"/>
      <name val="Calibri"/>
      <family val="2"/>
      <scheme val="minor"/>
    </font>
    <font>
      <sz val="12"/>
      <color rgb="FF000000"/>
      <name val="Calibri"/>
      <family val="2"/>
      <scheme val="minor"/>
    </font>
    <font>
      <b/>
      <sz val="11"/>
      <color rgb="FFFF0000"/>
      <name val="Calibri"/>
      <family val="2"/>
      <scheme val="minor"/>
    </font>
    <font>
      <b/>
      <sz val="14"/>
      <color theme="1"/>
      <name val="Calibri"/>
      <family val="2"/>
      <scheme val="minor"/>
    </font>
    <font>
      <b/>
      <i/>
      <sz val="11"/>
      <color rgb="FFFF0000"/>
      <name val="Calibri"/>
      <family val="2"/>
      <scheme val="minor"/>
    </font>
    <font>
      <sz val="12"/>
      <color theme="0"/>
      <name val="Calibri"/>
      <family val="2"/>
      <scheme val="minor"/>
    </font>
    <font>
      <u/>
      <sz val="11"/>
      <color theme="11"/>
      <name val="Calibri"/>
      <family val="2"/>
      <scheme val="minor"/>
    </font>
    <font>
      <sz val="11"/>
      <color theme="0"/>
      <name val="Calibri"/>
      <family val="2"/>
      <scheme val="minor"/>
    </font>
    <font>
      <b/>
      <i/>
      <sz val="8"/>
      <color theme="0"/>
      <name val="Calibri"/>
      <family val="2"/>
      <scheme val="minor"/>
    </font>
    <font>
      <b/>
      <sz val="11"/>
      <color rgb="FFFFFFFF"/>
      <name val="Calibri"/>
      <family val="2"/>
    </font>
    <font>
      <i/>
      <sz val="11"/>
      <color rgb="FFFF0000"/>
      <name val="Calibri"/>
      <family val="2"/>
      <scheme val="minor"/>
    </font>
    <font>
      <sz val="10"/>
      <color theme="1"/>
      <name val="Calibri"/>
      <family val="2"/>
      <scheme val="minor"/>
    </font>
    <font>
      <sz val="12"/>
      <color indexed="8"/>
      <name val="Calibri"/>
      <family val="2"/>
      <scheme val="minor"/>
    </font>
    <font>
      <b/>
      <sz val="12"/>
      <color rgb="FF000000"/>
      <name val="Calibri"/>
      <family val="2"/>
      <scheme val="minor"/>
    </font>
    <font>
      <sz val="12"/>
      <color indexed="10"/>
      <name val="Calibri"/>
      <family val="2"/>
      <scheme val="minor"/>
    </font>
    <font>
      <b/>
      <sz val="14"/>
      <color rgb="FF2F5496"/>
      <name val="Calibri"/>
      <family val="2"/>
      <scheme val="minor"/>
    </font>
    <font>
      <sz val="11"/>
      <color rgb="FF2F5496"/>
      <name val="Calibri"/>
      <family val="2"/>
      <scheme val="minor"/>
    </font>
    <font>
      <sz val="11"/>
      <color rgb="FFFF0000"/>
      <name val="Calibri"/>
      <family val="2"/>
      <scheme val="minor"/>
    </font>
    <font>
      <b/>
      <sz val="14"/>
      <color rgb="FFFF0000"/>
      <name val="Calibri"/>
      <family val="2"/>
      <scheme val="minor"/>
    </font>
    <font>
      <b/>
      <sz val="11"/>
      <color theme="0"/>
      <name val="Calibri"/>
      <family val="2"/>
      <scheme val="minor"/>
    </font>
    <font>
      <b/>
      <i/>
      <sz val="11"/>
      <color theme="4"/>
      <name val="Calibri"/>
      <family val="2"/>
      <scheme val="minor"/>
    </font>
    <font>
      <sz val="11"/>
      <name val="Calibri"/>
      <family val="2"/>
      <scheme val="minor"/>
    </font>
    <font>
      <strike/>
      <sz val="11"/>
      <color theme="1"/>
      <name val="Graphik"/>
    </font>
    <font>
      <b/>
      <sz val="14"/>
      <name val="Calibri"/>
      <family val="2"/>
    </font>
    <font>
      <sz val="12"/>
      <color rgb="FF000000"/>
      <name val="Calibri"/>
      <family val="2"/>
    </font>
    <font>
      <sz val="12"/>
      <color theme="1"/>
      <name val="Calibri"/>
      <family val="2"/>
    </font>
    <font>
      <b/>
      <sz val="12"/>
      <color theme="1"/>
      <name val="Calibri"/>
      <family val="2"/>
    </font>
    <font>
      <sz val="12"/>
      <name val="Calibri"/>
      <family val="2"/>
    </font>
    <font>
      <b/>
      <sz val="14"/>
      <color theme="0"/>
      <name val="Calibri"/>
      <family val="2"/>
      <scheme val="minor"/>
    </font>
  </fonts>
  <fills count="18">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C000"/>
        <bgColor indexed="64"/>
      </patternFill>
    </fill>
    <fill>
      <patternFill patternType="lightUp">
        <bgColor theme="1"/>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1" tint="0.34998626667073579"/>
        <bgColor indexed="64"/>
      </patternFill>
    </fill>
    <fill>
      <patternFill patternType="solid">
        <fgColor rgb="FF5B9BD5"/>
      </patternFill>
    </fill>
    <fill>
      <patternFill patternType="solid">
        <fgColor theme="9" tint="0.79998168889431442"/>
        <bgColor indexed="64"/>
      </patternFill>
    </fill>
    <fill>
      <patternFill patternType="solid">
        <fgColor theme="7"/>
        <bgColor indexed="64"/>
      </patternFill>
    </fill>
    <fill>
      <patternFill patternType="solid">
        <fgColor theme="3" tint="0.39997558519241921"/>
        <bgColor indexed="64"/>
      </patternFill>
    </fill>
    <fill>
      <patternFill patternType="solid">
        <fgColor theme="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theme="3" tint="-0.249977111117893"/>
      </left>
      <right/>
      <top/>
      <bottom style="thin">
        <color theme="3" tint="-0.249977111117893"/>
      </bottom>
      <diagonal/>
    </border>
    <border>
      <left/>
      <right style="thin">
        <color theme="3" tint="-0.249977111117893"/>
      </right>
      <top/>
      <bottom style="thin">
        <color theme="3" tint="-0.249977111117893"/>
      </bottom>
      <diagonal/>
    </border>
    <border>
      <left style="thin">
        <color theme="3" tint="-0.249977111117893"/>
      </left>
      <right/>
      <top/>
      <bottom/>
      <diagonal/>
    </border>
    <border>
      <left style="thin">
        <color theme="0"/>
      </left>
      <right style="thin">
        <color theme="0"/>
      </right>
      <top style="thin">
        <color theme="0"/>
      </top>
      <bottom style="thin">
        <color theme="0"/>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thin">
        <color theme="3" tint="-0.249977111117893"/>
      </left>
      <right/>
      <top style="thin">
        <color theme="3" tint="-0.249977111117893"/>
      </top>
      <bottom style="thin">
        <color theme="3" tint="-0.249977111117893"/>
      </bottom>
      <diagonal/>
    </border>
  </borders>
  <cellStyleXfs count="24">
    <xf numFmtId="0" fontId="0" fillId="0" borderId="0"/>
    <xf numFmtId="0" fontId="5" fillId="0" borderId="0" applyNumberForma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6" fillId="0" borderId="0" applyFont="0" applyFill="0" applyBorder="0" applyAlignment="0" applyProtection="0"/>
    <xf numFmtId="0" fontId="6" fillId="0" borderId="0"/>
    <xf numFmtId="0" fontId="7" fillId="0" borderId="0"/>
    <xf numFmtId="9" fontId="4" fillId="0" borderId="0" applyFont="0" applyFill="0" applyBorder="0" applyAlignment="0" applyProtection="0"/>
    <xf numFmtId="9" fontId="6"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4" fillId="0" borderId="0">
      <alignment wrapText="1"/>
    </xf>
  </cellStyleXfs>
  <cellXfs count="246">
    <xf numFmtId="0" fontId="0" fillId="0" borderId="0" xfId="0"/>
    <xf numFmtId="0" fontId="9" fillId="2" borderId="1" xfId="0" applyFont="1" applyFill="1" applyBorder="1" applyAlignment="1">
      <alignment horizontal="center" vertical="center" wrapText="1"/>
    </xf>
    <xf numFmtId="170" fontId="9" fillId="3" borderId="1" xfId="2" applyNumberFormat="1" applyFont="1" applyFill="1" applyBorder="1" applyAlignment="1">
      <alignment horizontal="center" vertical="center"/>
    </xf>
    <xf numFmtId="10" fontId="9" fillId="3" borderId="1" xfId="7" applyNumberFormat="1" applyFont="1" applyFill="1" applyBorder="1" applyAlignment="1">
      <alignment horizontal="right" vertical="center"/>
    </xf>
    <xf numFmtId="0" fontId="9" fillId="4" borderId="1" xfId="0" applyFont="1" applyFill="1" applyBorder="1" applyAlignment="1">
      <alignment horizontal="right" vertical="center" wrapText="1"/>
    </xf>
    <xf numFmtId="164" fontId="9" fillId="4" borderId="1" xfId="9" applyNumberFormat="1" applyFont="1" applyFill="1" applyBorder="1" applyAlignment="1">
      <alignment vertical="center"/>
    </xf>
    <xf numFmtId="165" fontId="9" fillId="0" borderId="1" xfId="0" applyNumberFormat="1" applyFont="1" applyBorder="1" applyAlignment="1">
      <alignment vertical="center" wrapText="1"/>
    </xf>
    <xf numFmtId="165" fontId="8" fillId="0" borderId="0" xfId="9" applyNumberFormat="1" applyFont="1" applyAlignment="1">
      <alignment vertical="center"/>
    </xf>
    <xf numFmtId="0" fontId="11" fillId="5" borderId="1" xfId="0" applyFont="1" applyFill="1" applyBorder="1" applyAlignment="1">
      <alignment horizontal="center" vertical="center" wrapText="1"/>
    </xf>
    <xf numFmtId="0" fontId="16" fillId="0" borderId="0" xfId="0" applyFont="1"/>
    <xf numFmtId="0" fontId="13" fillId="0" borderId="6" xfId="0" applyFont="1" applyBorder="1" applyAlignment="1" applyProtection="1">
      <alignment horizontal="center" vertical="center" wrapText="1"/>
      <protection locked="0"/>
    </xf>
    <xf numFmtId="165" fontId="9" fillId="2" borderId="1" xfId="0" applyNumberFormat="1" applyFont="1" applyFill="1" applyBorder="1" applyAlignment="1">
      <alignment horizontal="center" vertical="center" wrapText="1"/>
    </xf>
    <xf numFmtId="0" fontId="9" fillId="7" borderId="1" xfId="0" applyFont="1" applyFill="1" applyBorder="1" applyAlignment="1">
      <alignment horizontal="right" vertical="center" wrapText="1"/>
    </xf>
    <xf numFmtId="165" fontId="8" fillId="7" borderId="1" xfId="0" applyNumberFormat="1" applyFont="1" applyFill="1" applyBorder="1"/>
    <xf numFmtId="10" fontId="8" fillId="7" borderId="1" xfId="7" applyNumberFormat="1" applyFont="1" applyFill="1" applyBorder="1"/>
    <xf numFmtId="10" fontId="9" fillId="3" borderId="1" xfId="7" applyNumberFormat="1" applyFont="1" applyFill="1" applyBorder="1" applyAlignment="1">
      <alignment vertical="center" wrapText="1"/>
    </xf>
    <xf numFmtId="0" fontId="9" fillId="8" borderId="1"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18" fillId="0" borderId="9" xfId="0" applyFont="1" applyBorder="1" applyAlignment="1">
      <alignment vertical="center" textRotation="90"/>
    </xf>
    <xf numFmtId="0" fontId="13" fillId="0" borderId="12" xfId="0" applyFont="1" applyBorder="1" applyAlignment="1" applyProtection="1">
      <alignment horizontal="center" vertical="center" wrapText="1"/>
      <protection locked="0"/>
    </xf>
    <xf numFmtId="0" fontId="9" fillId="0" borderId="1" xfId="0" applyFont="1" applyBorder="1" applyAlignment="1">
      <alignment vertical="center" wrapText="1"/>
    </xf>
    <xf numFmtId="0" fontId="9" fillId="3" borderId="1" xfId="0" applyFont="1" applyFill="1" applyBorder="1" applyAlignment="1">
      <alignment horizontal="right" vertical="center" wrapText="1"/>
    </xf>
    <xf numFmtId="0" fontId="8" fillId="3" borderId="1" xfId="0" applyFont="1" applyFill="1" applyBorder="1"/>
    <xf numFmtId="44" fontId="8" fillId="3" borderId="1" xfId="9" applyFont="1" applyFill="1" applyBorder="1"/>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1" fillId="11" borderId="13" xfId="0" applyFont="1" applyFill="1" applyBorder="1" applyAlignment="1">
      <alignment horizontal="center" vertical="center" wrapText="1"/>
    </xf>
    <xf numFmtId="0" fontId="23" fillId="11" borderId="0" xfId="0" applyFont="1" applyFill="1"/>
    <xf numFmtId="170" fontId="9" fillId="3" borderId="14" xfId="2" applyNumberFormat="1" applyFont="1" applyFill="1" applyBorder="1" applyAlignment="1">
      <alignment horizontal="center" vertical="center"/>
    </xf>
    <xf numFmtId="0" fontId="2" fillId="0" borderId="1" xfId="0" applyFont="1" applyBorder="1" applyAlignment="1">
      <alignment vertical="center" wrapText="1"/>
    </xf>
    <xf numFmtId="0" fontId="9" fillId="2" borderId="5" xfId="0" applyFont="1" applyFill="1" applyBorder="1" applyAlignment="1">
      <alignment horizontal="left" vertical="center" wrapText="1"/>
    </xf>
    <xf numFmtId="170" fontId="24" fillId="12" borderId="1" xfId="2" applyNumberFormat="1" applyFont="1" applyFill="1" applyBorder="1" applyAlignment="1">
      <alignment horizontal="center" vertical="center" wrapText="1"/>
    </xf>
    <xf numFmtId="0" fontId="25" fillId="13" borderId="1" xfId="0" applyFont="1" applyFill="1" applyBorder="1" applyAlignment="1">
      <alignment horizontal="center" vertical="center"/>
    </xf>
    <xf numFmtId="166" fontId="25" fillId="13" borderId="1" xfId="2" applyFont="1" applyFill="1" applyBorder="1" applyAlignment="1">
      <alignment horizontal="center" vertical="center"/>
    </xf>
    <xf numFmtId="166" fontId="0" fillId="0" borderId="0" xfId="2" applyFont="1"/>
    <xf numFmtId="165" fontId="14" fillId="6" borderId="18" xfId="9" applyNumberFormat="1" applyFont="1" applyFill="1" applyBorder="1" applyAlignment="1">
      <alignment horizontal="left"/>
    </xf>
    <xf numFmtId="169" fontId="12" fillId="0" borderId="18" xfId="0" applyNumberFormat="1" applyFont="1" applyBorder="1" applyAlignment="1">
      <alignment horizontal="left" vertical="center"/>
    </xf>
    <xf numFmtId="170" fontId="14" fillId="6" borderId="18" xfId="2" applyNumberFormat="1" applyFont="1" applyFill="1" applyBorder="1" applyAlignment="1">
      <alignment horizontal="left"/>
    </xf>
    <xf numFmtId="0" fontId="13" fillId="0" borderId="16" xfId="0" applyFont="1" applyBorder="1"/>
    <xf numFmtId="0" fontId="2" fillId="0" borderId="4" xfId="0" applyFont="1" applyBorder="1" applyAlignment="1">
      <alignment horizontal="center"/>
    </xf>
    <xf numFmtId="0" fontId="26" fillId="0" borderId="0" xfId="0" applyFont="1"/>
    <xf numFmtId="165" fontId="14" fillId="6" borderId="18" xfId="9" applyNumberFormat="1" applyFont="1" applyFill="1" applyBorder="1" applyAlignment="1">
      <alignment horizontal="right"/>
    </xf>
    <xf numFmtId="0" fontId="18" fillId="0" borderId="0" xfId="0" applyFont="1" applyAlignment="1">
      <alignment vertical="center" textRotation="90"/>
    </xf>
    <xf numFmtId="0" fontId="20" fillId="0" borderId="0" xfId="0" applyFont="1" applyAlignment="1">
      <alignment vertical="center"/>
    </xf>
    <xf numFmtId="0" fontId="2" fillId="0" borderId="3" xfId="0" applyFont="1" applyBorder="1" applyAlignment="1">
      <alignment horizontal="center"/>
    </xf>
    <xf numFmtId="0" fontId="2" fillId="0" borderId="4" xfId="0" applyFont="1" applyBorder="1" applyAlignment="1">
      <alignment horizontal="left"/>
    </xf>
    <xf numFmtId="0" fontId="2" fillId="0" borderId="18" xfId="0" applyFont="1" applyBorder="1" applyAlignment="1">
      <alignment horizontal="left"/>
    </xf>
    <xf numFmtId="0" fontId="2" fillId="0" borderId="5" xfId="0" applyFont="1" applyBorder="1"/>
    <xf numFmtId="0" fontId="2" fillId="0" borderId="0" xfId="0" applyFont="1"/>
    <xf numFmtId="0" fontId="14" fillId="0" borderId="0" xfId="0" applyFont="1" applyAlignment="1">
      <alignment horizontal="left" vertical="center" wrapText="1"/>
    </xf>
    <xf numFmtId="0" fontId="2" fillId="0" borderId="1" xfId="0" applyFont="1" applyBorder="1" applyAlignment="1">
      <alignment horizontal="left" vertical="center" wrapText="1"/>
    </xf>
    <xf numFmtId="165" fontId="29" fillId="0" borderId="6" xfId="10" applyFont="1" applyBorder="1" applyAlignment="1" applyProtection="1">
      <alignment vertical="center" wrapText="1"/>
      <protection locked="0"/>
    </xf>
    <xf numFmtId="0" fontId="16" fillId="0" borderId="0" xfId="0" applyFont="1" applyAlignment="1">
      <alignment horizontal="left" vertical="center"/>
    </xf>
    <xf numFmtId="0" fontId="2" fillId="0" borderId="6" xfId="0" applyFont="1" applyBorder="1" applyAlignment="1">
      <alignment vertical="center" wrapText="1"/>
    </xf>
    <xf numFmtId="0" fontId="2" fillId="0" borderId="6" xfId="0" applyFont="1" applyBorder="1" applyAlignment="1" applyProtection="1">
      <alignment horizontal="right" vertical="center" wrapText="1"/>
      <protection locked="0"/>
    </xf>
    <xf numFmtId="0" fontId="2" fillId="0" borderId="12" xfId="0" applyFont="1" applyBorder="1" applyAlignment="1">
      <alignment vertical="center" wrapText="1"/>
    </xf>
    <xf numFmtId="0" fontId="2" fillId="0" borderId="12" xfId="0" applyFont="1" applyBorder="1" applyAlignment="1" applyProtection="1">
      <alignment horizontal="right" vertical="center" wrapText="1"/>
      <protection locked="0"/>
    </xf>
    <xf numFmtId="0" fontId="0" fillId="0" borderId="0" xfId="0" applyAlignment="1">
      <alignment horizontal="justify" wrapText="1"/>
    </xf>
    <xf numFmtId="0" fontId="2" fillId="0" borderId="6" xfId="0" applyFont="1" applyBorder="1" applyAlignment="1">
      <alignment horizontal="left" vertical="center" wrapText="1"/>
    </xf>
    <xf numFmtId="44" fontId="17" fillId="0" borderId="6" xfId="9" applyFont="1" applyBorder="1" applyAlignment="1" applyProtection="1">
      <alignment vertical="center" wrapText="1"/>
      <protection locked="0"/>
    </xf>
    <xf numFmtId="0" fontId="9" fillId="3" borderId="6" xfId="0" applyFont="1" applyFill="1" applyBorder="1" applyAlignment="1">
      <alignment horizontal="right" vertical="center" wrapText="1"/>
    </xf>
    <xf numFmtId="165" fontId="29" fillId="3" borderId="6" xfId="0" applyNumberFormat="1" applyFont="1" applyFill="1" applyBorder="1" applyAlignment="1">
      <alignment vertical="center" wrapText="1"/>
    </xf>
    <xf numFmtId="0" fontId="2" fillId="0" borderId="6" xfId="0" applyFont="1" applyBorder="1" applyAlignment="1" applyProtection="1">
      <alignment vertical="center" wrapText="1"/>
      <protection locked="0"/>
    </xf>
    <xf numFmtId="165" fontId="17" fillId="0" borderId="6" xfId="0" applyNumberFormat="1" applyFont="1" applyBorder="1" applyAlignment="1" applyProtection="1">
      <alignment vertical="center" wrapText="1"/>
      <protection locked="0"/>
    </xf>
    <xf numFmtId="0" fontId="2" fillId="2" borderId="6" xfId="0" applyFont="1" applyFill="1" applyBorder="1" applyAlignment="1">
      <alignment vertical="center" wrapText="1"/>
    </xf>
    <xf numFmtId="165" fontId="17" fillId="0" borderId="6" xfId="10" applyFont="1" applyBorder="1" applyAlignment="1" applyProtection="1">
      <alignment vertical="center" wrapText="1"/>
      <protection locked="0"/>
    </xf>
    <xf numFmtId="165" fontId="17" fillId="9" borderId="6" xfId="10" applyFont="1" applyFill="1" applyBorder="1" applyAlignment="1" applyProtection="1">
      <alignment vertical="center" wrapText="1"/>
      <protection locked="0"/>
    </xf>
    <xf numFmtId="165" fontId="17" fillId="10" borderId="6" xfId="10" applyFont="1" applyFill="1" applyBorder="1" applyAlignment="1" applyProtection="1">
      <alignment vertical="center" wrapText="1"/>
      <protection locked="0"/>
    </xf>
    <xf numFmtId="0" fontId="9" fillId="3" borderId="1" xfId="0" applyFont="1" applyFill="1" applyBorder="1"/>
    <xf numFmtId="167" fontId="2" fillId="3" borderId="1" xfId="0" applyNumberFormat="1" applyFont="1" applyFill="1" applyBorder="1"/>
    <xf numFmtId="0" fontId="2" fillId="3" borderId="1" xfId="0" applyFont="1" applyFill="1" applyBorder="1"/>
    <xf numFmtId="0" fontId="31" fillId="0" borderId="0" xfId="0" applyFont="1" applyAlignment="1">
      <alignment horizontal="left" vertical="center"/>
    </xf>
    <xf numFmtId="0" fontId="2" fillId="0" borderId="2" xfId="0" applyFont="1" applyBorder="1" applyAlignment="1">
      <alignment vertical="center" wrapText="1"/>
    </xf>
    <xf numFmtId="168" fontId="0" fillId="0" borderId="0" xfId="0" applyNumberFormat="1"/>
    <xf numFmtId="0" fontId="2" fillId="0" borderId="3" xfId="0" applyFont="1" applyBorder="1" applyAlignment="1">
      <alignment vertical="center" wrapText="1"/>
    </xf>
    <xf numFmtId="165" fontId="29" fillId="3" borderId="6" xfId="10" applyFont="1" applyFill="1" applyBorder="1" applyAlignment="1" applyProtection="1">
      <alignment horizontal="right" vertical="center" wrapText="1"/>
    </xf>
    <xf numFmtId="171" fontId="29" fillId="3" borderId="6" xfId="10" applyNumberFormat="1" applyFont="1" applyFill="1" applyBorder="1" applyAlignment="1" applyProtection="1">
      <alignment vertical="center" wrapText="1"/>
    </xf>
    <xf numFmtId="0" fontId="32" fillId="0" borderId="0" xfId="0" applyFont="1" applyAlignment="1">
      <alignment vertical="center"/>
    </xf>
    <xf numFmtId="0" fontId="16" fillId="0" borderId="0" xfId="0" applyFont="1" applyAlignment="1">
      <alignment vertical="center"/>
    </xf>
    <xf numFmtId="0" fontId="5" fillId="0" borderId="0" xfId="1" applyBorder="1" applyAlignment="1">
      <alignment vertical="center"/>
    </xf>
    <xf numFmtId="0" fontId="5" fillId="0" borderId="0" xfId="1" applyAlignment="1">
      <alignment vertical="center"/>
    </xf>
    <xf numFmtId="0" fontId="5" fillId="0" borderId="0" xfId="1" applyBorder="1" applyAlignment="1">
      <alignment horizontal="center" vertical="center"/>
    </xf>
    <xf numFmtId="0" fontId="5" fillId="0" borderId="0" xfId="1" applyAlignment="1">
      <alignment horizontal="center" vertical="center"/>
    </xf>
    <xf numFmtId="0" fontId="10" fillId="0" borderId="6" xfId="0" applyFont="1" applyBorder="1" applyAlignment="1">
      <alignment horizontal="left" vertical="center" wrapText="1"/>
    </xf>
    <xf numFmtId="0" fontId="9" fillId="0" borderId="0" xfId="0" applyFont="1" applyAlignment="1">
      <alignment horizontal="right" vertical="center" wrapText="1"/>
    </xf>
    <xf numFmtId="165" fontId="29" fillId="0" borderId="0" xfId="0" applyNumberFormat="1" applyFont="1" applyAlignment="1">
      <alignment vertical="center" wrapText="1"/>
    </xf>
    <xf numFmtId="0" fontId="1" fillId="0" borderId="1" xfId="0" applyFont="1" applyBorder="1" applyAlignment="1">
      <alignment horizontal="left" vertical="center" wrapText="1"/>
    </xf>
    <xf numFmtId="170" fontId="14" fillId="0" borderId="18" xfId="2" applyNumberFormat="1" applyFont="1" applyFill="1" applyBorder="1" applyAlignment="1">
      <alignment horizontal="right"/>
    </xf>
    <xf numFmtId="0" fontId="0" fillId="0" borderId="0" xfId="0" applyAlignment="1">
      <alignment horizontal="center"/>
    </xf>
    <xf numFmtId="172" fontId="0" fillId="0" borderId="0" xfId="0" applyNumberFormat="1"/>
    <xf numFmtId="166" fontId="9" fillId="3" borderId="1" xfId="2" applyFont="1" applyFill="1" applyBorder="1" applyAlignment="1">
      <alignment horizontal="center" vertical="center"/>
    </xf>
    <xf numFmtId="166" fontId="9" fillId="3" borderId="1" xfId="2" applyFont="1" applyFill="1" applyBorder="1" applyAlignment="1">
      <alignment horizontal="right" vertical="center"/>
    </xf>
    <xf numFmtId="0" fontId="0" fillId="0" borderId="1" xfId="0" applyBorder="1"/>
    <xf numFmtId="0" fontId="0" fillId="0" borderId="1" xfId="0" applyBorder="1" applyAlignment="1">
      <alignment horizontal="center"/>
    </xf>
    <xf numFmtId="166" fontId="0" fillId="0" borderId="1" xfId="2" applyFont="1" applyBorder="1"/>
    <xf numFmtId="0" fontId="1" fillId="0" borderId="6" xfId="0"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Alignment="1">
      <alignment horizontal="center" vertical="center" wrapText="1"/>
    </xf>
    <xf numFmtId="166" fontId="2" fillId="0" borderId="0" xfId="2" applyFont="1" applyFill="1" applyBorder="1" applyAlignment="1" applyProtection="1">
      <alignment horizontal="left" vertical="center" wrapText="1"/>
    </xf>
    <xf numFmtId="0" fontId="10" fillId="6" borderId="1" xfId="0" applyFont="1" applyFill="1" applyBorder="1" applyAlignment="1" applyProtection="1">
      <alignment horizontal="center" vertical="center" wrapText="1"/>
      <protection locked="0"/>
    </xf>
    <xf numFmtId="0" fontId="15" fillId="6" borderId="1" xfId="1"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10" fillId="0" borderId="0" xfId="0" applyFont="1" applyAlignment="1" applyProtection="1">
      <alignment horizontal="center" vertical="center" wrapText="1"/>
      <protection locked="0"/>
    </xf>
    <xf numFmtId="0" fontId="0" fillId="0" borderId="1" xfId="0" applyBorder="1" applyAlignment="1">
      <alignment horizontal="center" vertical="center" wrapText="1"/>
    </xf>
    <xf numFmtId="0" fontId="18" fillId="0" borderId="0" xfId="0" applyFont="1" applyAlignment="1">
      <alignment horizontal="center" vertical="center"/>
    </xf>
    <xf numFmtId="0" fontId="1" fillId="0" borderId="0" xfId="0" applyFont="1"/>
    <xf numFmtId="0" fontId="19" fillId="0" borderId="0" xfId="0" applyFont="1" applyAlignment="1">
      <alignment horizontal="left"/>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71" fontId="1" fillId="14" borderId="1" xfId="9" applyNumberFormat="1" applyFont="1" applyFill="1" applyBorder="1" applyAlignment="1">
      <alignment horizontal="right"/>
    </xf>
    <xf numFmtId="171" fontId="2" fillId="14" borderId="1" xfId="9" applyNumberFormat="1" applyFont="1" applyFill="1" applyBorder="1" applyAlignment="1" applyProtection="1">
      <alignment vertical="center" wrapText="1"/>
    </xf>
    <xf numFmtId="171" fontId="2" fillId="0" borderId="1" xfId="9" applyNumberFormat="1" applyFont="1" applyBorder="1" applyAlignment="1" applyProtection="1">
      <alignment vertical="center" wrapText="1"/>
      <protection locked="0"/>
    </xf>
    <xf numFmtId="171" fontId="9" fillId="3" borderId="1" xfId="9" applyNumberFormat="1" applyFont="1" applyFill="1" applyBorder="1" applyAlignment="1">
      <alignment vertical="center" wrapText="1"/>
    </xf>
    <xf numFmtId="171" fontId="17" fillId="0" borderId="6" xfId="9" applyNumberFormat="1" applyFont="1" applyBorder="1" applyAlignment="1" applyProtection="1">
      <alignment vertical="center" wrapText="1"/>
      <protection locked="0"/>
    </xf>
    <xf numFmtId="166" fontId="0" fillId="15" borderId="1" xfId="2" applyFont="1" applyFill="1" applyBorder="1"/>
    <xf numFmtId="0" fontId="0" fillId="15" borderId="1" xfId="0" applyFill="1" applyBorder="1"/>
    <xf numFmtId="0" fontId="0" fillId="15" borderId="1" xfId="0" applyFill="1" applyBorder="1" applyAlignment="1">
      <alignment horizontal="center"/>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4" xfId="0" applyFont="1" applyBorder="1" applyAlignment="1">
      <alignment horizontal="center"/>
    </xf>
    <xf numFmtId="173" fontId="17" fillId="0" borderId="6" xfId="10" applyNumberFormat="1" applyFont="1" applyBorder="1" applyAlignment="1" applyProtection="1">
      <alignment vertical="center" wrapText="1"/>
      <protection locked="0"/>
    </xf>
    <xf numFmtId="173" fontId="17" fillId="0" borderId="6" xfId="10" applyNumberFormat="1" applyFont="1" applyBorder="1" applyAlignment="1" applyProtection="1">
      <alignment horizontal="center" vertical="center" wrapText="1"/>
      <protection locked="0"/>
    </xf>
    <xf numFmtId="165" fontId="17" fillId="0" borderId="6" xfId="1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6" xfId="0" applyFont="1" applyBorder="1" applyAlignment="1" applyProtection="1">
      <alignment horizontal="right" vertical="center" wrapText="1"/>
      <protection locked="0"/>
    </xf>
    <xf numFmtId="0" fontId="10" fillId="0" borderId="12" xfId="0" applyFont="1" applyBorder="1" applyAlignment="1" applyProtection="1">
      <alignment horizontal="center" vertical="center" wrapText="1"/>
      <protection locked="0"/>
    </xf>
    <xf numFmtId="0" fontId="10" fillId="0" borderId="12" xfId="0" applyFont="1" applyBorder="1" applyAlignment="1" applyProtection="1">
      <alignment horizontal="right" vertical="center" wrapText="1"/>
      <protection locked="0"/>
    </xf>
    <xf numFmtId="0" fontId="33" fillId="0" borderId="0" xfId="0" applyFont="1" applyAlignment="1">
      <alignment vertical="center" wrapText="1"/>
    </xf>
    <xf numFmtId="2" fontId="2" fillId="0" borderId="1" xfId="0" applyNumberFormat="1" applyFont="1" applyBorder="1" applyAlignment="1" applyProtection="1">
      <alignment horizontal="center" vertical="center" wrapText="1"/>
      <protection locked="0"/>
    </xf>
    <xf numFmtId="2" fontId="9" fillId="0" borderId="1" xfId="0" applyNumberFormat="1" applyFont="1" applyBorder="1" applyAlignment="1" applyProtection="1">
      <alignment horizontal="center" vertical="center" wrapText="1"/>
      <protection locked="0"/>
    </xf>
    <xf numFmtId="49" fontId="17" fillId="0" borderId="11" xfId="0" applyNumberFormat="1" applyFont="1" applyBorder="1" applyAlignment="1" applyProtection="1">
      <alignment horizontal="center" vertical="center" wrapText="1"/>
      <protection locked="0"/>
    </xf>
    <xf numFmtId="173" fontId="29" fillId="3" borderId="6" xfId="10" applyNumberFormat="1" applyFont="1" applyFill="1" applyBorder="1" applyAlignment="1" applyProtection="1">
      <alignment horizontal="right" vertical="center" wrapText="1"/>
    </xf>
    <xf numFmtId="49" fontId="17" fillId="0" borderId="6" xfId="10" applyNumberFormat="1" applyFont="1" applyBorder="1" applyAlignment="1" applyProtection="1">
      <alignment horizontal="center" vertical="center" wrapText="1"/>
      <protection locked="0"/>
    </xf>
    <xf numFmtId="49" fontId="17" fillId="0" borderId="6" xfId="10" applyNumberFormat="1" applyFont="1" applyBorder="1" applyAlignment="1" applyProtection="1">
      <alignment vertical="center" wrapText="1"/>
      <protection locked="0"/>
    </xf>
    <xf numFmtId="165" fontId="17" fillId="10" borderId="12" xfId="10" applyFont="1" applyFill="1" applyBorder="1" applyAlignment="1" applyProtection="1">
      <alignment vertical="center" wrapText="1"/>
    </xf>
    <xf numFmtId="0" fontId="8" fillId="6" borderId="15" xfId="0" applyFont="1" applyFill="1" applyBorder="1" applyAlignment="1" applyProtection="1">
      <alignment horizontal="right" vertical="center"/>
      <protection locked="0"/>
    </xf>
    <xf numFmtId="170" fontId="14" fillId="6" borderId="18" xfId="2" applyNumberFormat="1" applyFont="1" applyFill="1" applyBorder="1" applyAlignment="1" applyProtection="1">
      <alignment horizontal="right"/>
      <protection locked="0"/>
    </xf>
    <xf numFmtId="0" fontId="16" fillId="0" borderId="0" xfId="0" applyFont="1" applyAlignment="1">
      <alignment horizontal="center" vertical="center"/>
    </xf>
    <xf numFmtId="0" fontId="8" fillId="0" borderId="0" xfId="0" applyFont="1"/>
    <xf numFmtId="0" fontId="35" fillId="16" borderId="30" xfId="0" applyFont="1" applyFill="1" applyBorder="1" applyAlignment="1">
      <alignment horizontal="left" wrapText="1"/>
    </xf>
    <xf numFmtId="0" fontId="36" fillId="0" borderId="0" xfId="0" applyFont="1" applyAlignment="1">
      <alignment vertical="center" wrapText="1"/>
    </xf>
    <xf numFmtId="0" fontId="36" fillId="0" borderId="0" xfId="0" applyFont="1" applyAlignment="1">
      <alignment vertical="center"/>
    </xf>
    <xf numFmtId="0" fontId="0" fillId="0" borderId="1" xfId="0" applyBorder="1" applyAlignment="1">
      <alignment vertical="center"/>
    </xf>
    <xf numFmtId="0" fontId="0" fillId="0" borderId="1" xfId="0" applyBorder="1" applyAlignment="1">
      <alignment vertical="center" wrapText="1"/>
    </xf>
    <xf numFmtId="174" fontId="10" fillId="2" borderId="1" xfId="7" applyNumberFormat="1" applyFont="1" applyFill="1" applyBorder="1" applyAlignment="1" applyProtection="1">
      <alignment horizontal="center" vertical="center" wrapText="1"/>
    </xf>
    <xf numFmtId="0" fontId="19" fillId="0" borderId="0" xfId="0" applyFont="1" applyAlignment="1">
      <alignment horizontal="center"/>
    </xf>
    <xf numFmtId="9" fontId="29" fillId="3" borderId="6" xfId="7" applyFont="1" applyFill="1" applyBorder="1" applyAlignment="1" applyProtection="1">
      <alignment horizontal="right" vertical="center" wrapText="1"/>
    </xf>
    <xf numFmtId="0" fontId="39" fillId="11" borderId="0" xfId="0" applyFont="1" applyFill="1" applyAlignment="1">
      <alignment horizontal="left" vertical="center"/>
    </xf>
    <xf numFmtId="0" fontId="0" fillId="11" borderId="0" xfId="0" applyFill="1" applyAlignment="1">
      <alignment horizontal="left" vertical="top" wrapText="1"/>
    </xf>
    <xf numFmtId="0" fontId="40" fillId="11" borderId="1" xfId="0" applyFont="1" applyFill="1" applyBorder="1" applyAlignment="1">
      <alignment horizontal="center" vertical="center" wrapText="1"/>
    </xf>
    <xf numFmtId="0" fontId="0" fillId="11" borderId="1" xfId="0" applyFill="1" applyBorder="1" applyAlignment="1">
      <alignment horizontal="left" vertical="top" wrapText="1"/>
    </xf>
    <xf numFmtId="0" fontId="41" fillId="11" borderId="0" xfId="0" applyFont="1" applyFill="1"/>
    <xf numFmtId="0" fontId="42" fillId="11" borderId="0" xfId="0" applyFont="1" applyFill="1"/>
    <xf numFmtId="0" fontId="43" fillId="11" borderId="1" xfId="0" applyFont="1" applyFill="1" applyBorder="1" applyAlignment="1" applyProtection="1">
      <alignment vertical="center" wrapText="1"/>
      <protection locked="0"/>
    </xf>
    <xf numFmtId="0" fontId="41" fillId="0" borderId="0" xfId="0" applyFont="1"/>
    <xf numFmtId="0" fontId="20" fillId="0" borderId="0" xfId="0" applyFont="1" applyAlignment="1">
      <alignment horizontal="left" vertical="center" textRotation="90"/>
    </xf>
    <xf numFmtId="2" fontId="43" fillId="2" borderId="6" xfId="0" applyNumberFormat="1" applyFont="1" applyFill="1" applyBorder="1" applyAlignment="1">
      <alignment horizontal="center" vertical="center" wrapText="1"/>
    </xf>
    <xf numFmtId="0" fontId="43" fillId="2" borderId="6" xfId="0" applyFont="1" applyFill="1" applyBorder="1" applyAlignment="1">
      <alignment horizontal="center" vertical="center" wrapText="1"/>
    </xf>
    <xf numFmtId="165" fontId="40" fillId="0" borderId="6" xfId="10" applyFont="1" applyBorder="1" applyAlignment="1" applyProtection="1">
      <alignment vertical="center" wrapText="1"/>
      <protection locked="0"/>
    </xf>
    <xf numFmtId="165" fontId="17" fillId="10" borderId="11" xfId="10" applyFont="1" applyFill="1" applyBorder="1" applyAlignment="1" applyProtection="1">
      <alignment vertical="center" wrapText="1"/>
      <protection locked="0"/>
    </xf>
    <xf numFmtId="165" fontId="17" fillId="10" borderId="33" xfId="10" applyFont="1" applyFill="1" applyBorder="1" applyAlignment="1" applyProtection="1">
      <alignment horizontal="right" vertical="center" wrapText="1"/>
      <protection locked="0"/>
    </xf>
    <xf numFmtId="173" fontId="17" fillId="0" borderId="12" xfId="10" applyNumberFormat="1" applyFont="1" applyBorder="1" applyAlignment="1" applyProtection="1">
      <alignment vertical="center" wrapText="1"/>
      <protection locked="0"/>
    </xf>
    <xf numFmtId="165" fontId="17" fillId="10" borderId="1" xfId="10" applyFont="1" applyFill="1" applyBorder="1" applyAlignment="1" applyProtection="1">
      <alignment vertical="center" wrapText="1"/>
      <protection locked="0"/>
    </xf>
    <xf numFmtId="0" fontId="34" fillId="0" borderId="0" xfId="0" applyFont="1" applyAlignment="1">
      <alignment vertical="center" wrapText="1"/>
    </xf>
    <xf numFmtId="0" fontId="8" fillId="14" borderId="2" xfId="0" applyFont="1" applyFill="1" applyBorder="1"/>
    <xf numFmtId="165" fontId="8" fillId="14" borderId="17" xfId="0" applyNumberFormat="1" applyFont="1" applyFill="1" applyBorder="1"/>
    <xf numFmtId="0" fontId="37" fillId="0" borderId="0" xfId="0" applyFont="1"/>
    <xf numFmtId="9" fontId="2" fillId="0" borderId="1" xfId="7" applyFont="1" applyBorder="1" applyAlignment="1" applyProtection="1">
      <alignment vertical="center" wrapText="1"/>
    </xf>
    <xf numFmtId="0" fontId="9" fillId="0" borderId="0" xfId="0" applyFont="1" applyAlignment="1">
      <alignment horizontal="right"/>
    </xf>
    <xf numFmtId="10" fontId="44" fillId="17" borderId="0" xfId="7" applyNumberFormat="1" applyFont="1" applyFill="1" applyAlignment="1">
      <alignment horizontal="center" vertical="center"/>
    </xf>
    <xf numFmtId="49" fontId="1" fillId="11" borderId="14" xfId="9" applyNumberFormat="1" applyFont="1" applyFill="1" applyBorder="1" applyAlignment="1" applyProtection="1">
      <alignment horizontal="center" vertical="center" wrapText="1"/>
      <protection locked="0"/>
    </xf>
    <xf numFmtId="49" fontId="1" fillId="11" borderId="1" xfId="9" applyNumberFormat="1" applyFont="1" applyFill="1" applyBorder="1" applyAlignment="1" applyProtection="1">
      <alignment horizontal="center" vertical="center" wrapText="1"/>
      <protection locked="0"/>
    </xf>
    <xf numFmtId="2" fontId="0" fillId="11" borderId="14" xfId="0" applyNumberFormat="1" applyFill="1" applyBorder="1" applyProtection="1">
      <protection locked="0"/>
    </xf>
    <xf numFmtId="0" fontId="0" fillId="11" borderId="14" xfId="0" applyFill="1" applyBorder="1" applyProtection="1">
      <protection locked="0"/>
    </xf>
    <xf numFmtId="0" fontId="0" fillId="0" borderId="1" xfId="0" applyBorder="1" applyProtection="1">
      <protection locked="0"/>
    </xf>
    <xf numFmtId="2" fontId="0" fillId="11" borderId="1" xfId="0" applyNumberFormat="1" applyFill="1" applyBorder="1" applyProtection="1">
      <protection locked="0"/>
    </xf>
    <xf numFmtId="0" fontId="0" fillId="11" borderId="1" xfId="0" applyFill="1" applyBorder="1" applyProtection="1">
      <protection locked="0"/>
    </xf>
    <xf numFmtId="0" fontId="0" fillId="11" borderId="19" xfId="0" applyFill="1" applyBorder="1" applyProtection="1">
      <protection locked="0"/>
    </xf>
    <xf numFmtId="165" fontId="40" fillId="0" borderId="12" xfId="10" applyFont="1" applyBorder="1" applyAlignment="1" applyProtection="1">
      <alignment vertical="center" wrapText="1"/>
      <protection locked="0"/>
    </xf>
    <xf numFmtId="166" fontId="9" fillId="3" borderId="1" xfId="2" applyFont="1" applyFill="1" applyBorder="1" applyAlignment="1" applyProtection="1">
      <alignment horizontal="center" vertical="center" wrapText="1"/>
    </xf>
    <xf numFmtId="0" fontId="19" fillId="0" borderId="6" xfId="0" applyFont="1" applyBorder="1" applyAlignment="1">
      <alignment horizontal="center" vertical="center"/>
    </xf>
    <xf numFmtId="0" fontId="16" fillId="0" borderId="0" xfId="0" applyFont="1" applyAlignment="1">
      <alignment horizontal="center" vertical="center"/>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5" fillId="2" borderId="5" xfId="1" applyFill="1" applyBorder="1" applyAlignment="1">
      <alignment horizontal="center" vertical="center" wrapText="1"/>
    </xf>
    <xf numFmtId="0" fontId="5" fillId="2" borderId="16" xfId="1" applyFill="1" applyBorder="1" applyAlignment="1">
      <alignment horizontal="center" vertical="center" wrapText="1"/>
    </xf>
    <xf numFmtId="0" fontId="5" fillId="0" borderId="2" xfId="1" applyBorder="1" applyAlignment="1">
      <alignment horizontal="center" vertical="center"/>
    </xf>
    <xf numFmtId="0" fontId="5" fillId="0" borderId="17" xfId="1" applyBorder="1" applyAlignment="1">
      <alignment horizontal="center" vertical="center"/>
    </xf>
    <xf numFmtId="0" fontId="34" fillId="0" borderId="20"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0" xfId="0" applyFont="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5" fillId="6" borderId="28" xfId="1" applyFill="1" applyBorder="1" applyAlignment="1">
      <alignment horizontal="center"/>
    </xf>
    <xf numFmtId="0" fontId="5" fillId="6" borderId="29" xfId="1" applyFill="1" applyBorder="1" applyAlignment="1">
      <alignment horizontal="center"/>
    </xf>
    <xf numFmtId="0" fontId="10" fillId="6" borderId="2" xfId="0" applyFont="1" applyFill="1" applyBorder="1" applyAlignment="1" applyProtection="1">
      <alignment horizontal="center" vertical="center" wrapText="1"/>
      <protection locked="0"/>
    </xf>
    <xf numFmtId="0" fontId="10" fillId="6" borderId="17" xfId="0" applyFont="1" applyFill="1" applyBorder="1" applyAlignment="1" applyProtection="1">
      <alignment horizontal="center" vertical="center" wrapText="1"/>
      <protection locked="0"/>
    </xf>
    <xf numFmtId="170" fontId="14" fillId="3" borderId="2" xfId="2" applyNumberFormat="1" applyFont="1" applyFill="1" applyBorder="1" applyAlignment="1" applyProtection="1">
      <alignment vertical="center" wrapText="1"/>
    </xf>
    <xf numFmtId="170" fontId="14" fillId="3" borderId="17" xfId="2" applyNumberFormat="1" applyFont="1" applyFill="1" applyBorder="1" applyAlignment="1" applyProtection="1">
      <alignment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10" fillId="6"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10" fillId="6" borderId="1" xfId="1" applyFont="1" applyFill="1" applyBorder="1" applyAlignment="1" applyProtection="1">
      <alignment horizontal="center" vertical="center" wrapText="1"/>
      <protection locked="0"/>
    </xf>
    <xf numFmtId="0" fontId="15" fillId="6" borderId="1" xfId="1" applyFont="1" applyFill="1" applyBorder="1" applyAlignment="1" applyProtection="1">
      <alignment horizontal="center" vertical="center" wrapText="1"/>
      <protection locked="0"/>
    </xf>
    <xf numFmtId="0" fontId="10" fillId="6" borderId="12"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6" fillId="0" borderId="0" xfId="0" applyFont="1" applyAlignment="1">
      <alignment horizontal="left" vertical="center"/>
    </xf>
    <xf numFmtId="0" fontId="1" fillId="0" borderId="19"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9" xfId="0" applyFont="1" applyBorder="1" applyAlignment="1" applyProtection="1">
      <alignment horizontal="center"/>
      <protection locked="0"/>
    </xf>
    <xf numFmtId="0" fontId="1" fillId="0" borderId="14" xfId="0" applyFont="1" applyBorder="1" applyAlignment="1" applyProtection="1">
      <alignment horizontal="center"/>
      <protection locked="0"/>
    </xf>
    <xf numFmtId="0" fontId="1" fillId="0" borderId="19"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9" xfId="0" applyFont="1" applyBorder="1" applyAlignment="1" applyProtection="1">
      <alignment horizontal="center" wrapText="1"/>
      <protection locked="0"/>
    </xf>
    <xf numFmtId="0" fontId="1" fillId="0" borderId="14" xfId="0" applyFont="1" applyBorder="1" applyAlignment="1" applyProtection="1">
      <alignment horizontal="center" wrapText="1"/>
      <protection locked="0"/>
    </xf>
    <xf numFmtId="171" fontId="1" fillId="0" borderId="19" xfId="9" applyNumberFormat="1" applyFont="1" applyBorder="1" applyAlignment="1" applyProtection="1">
      <alignment horizontal="right"/>
      <protection locked="0"/>
    </xf>
    <xf numFmtId="171" fontId="1" fillId="0" borderId="14" xfId="9" applyNumberFormat="1" applyFont="1" applyBorder="1" applyAlignment="1" applyProtection="1">
      <alignment horizontal="right"/>
      <protection locked="0"/>
    </xf>
    <xf numFmtId="0" fontId="20" fillId="0" borderId="4" xfId="0" applyFont="1" applyBorder="1" applyAlignment="1">
      <alignment horizontal="left"/>
    </xf>
    <xf numFmtId="0" fontId="20" fillId="0" borderId="0" xfId="0" applyFont="1" applyAlignment="1">
      <alignment horizontal="left"/>
    </xf>
    <xf numFmtId="0" fontId="9" fillId="0" borderId="1" xfId="0" applyFont="1" applyBorder="1" applyAlignment="1">
      <alignment horizontal="left" vertical="center" wrapText="1"/>
    </xf>
    <xf numFmtId="0" fontId="11" fillId="5" borderId="1" xfId="0" applyFont="1" applyFill="1" applyBorder="1" applyAlignment="1">
      <alignment horizontal="center" vertical="center" wrapText="1"/>
    </xf>
    <xf numFmtId="0" fontId="0" fillId="0" borderId="0" xfId="0" applyAlignment="1">
      <alignment horizontal="left" vertical="top" wrapText="1"/>
    </xf>
    <xf numFmtId="0" fontId="40" fillId="11" borderId="19" xfId="0" applyFont="1" applyFill="1" applyBorder="1" applyAlignment="1" applyProtection="1">
      <alignment horizontal="center" vertical="center" wrapText="1"/>
      <protection locked="0"/>
    </xf>
    <xf numFmtId="0" fontId="40" fillId="11" borderId="31" xfId="0" applyFont="1" applyFill="1" applyBorder="1" applyAlignment="1" applyProtection="1">
      <alignment horizontal="center" vertical="center" wrapText="1"/>
      <protection locked="0"/>
    </xf>
    <xf numFmtId="0" fontId="40" fillId="11" borderId="14" xfId="0" applyFont="1" applyFill="1" applyBorder="1" applyAlignment="1" applyProtection="1">
      <alignment horizontal="center" vertical="center" wrapText="1"/>
      <protection locked="0"/>
    </xf>
    <xf numFmtId="0" fontId="41" fillId="11" borderId="0" xfId="0" applyFont="1" applyFill="1" applyAlignment="1">
      <alignment horizontal="left" vertical="top" wrapText="1"/>
    </xf>
    <xf numFmtId="0" fontId="27" fillId="0" borderId="7" xfId="0" applyFont="1" applyBorder="1" applyAlignment="1" applyProtection="1">
      <alignment horizontal="center" vertical="center" wrapText="1"/>
      <protection locked="0"/>
    </xf>
    <xf numFmtId="0" fontId="27" fillId="0" borderId="8" xfId="0" applyFont="1" applyBorder="1" applyAlignment="1" applyProtection="1">
      <alignment horizontal="center" vertical="center" wrapText="1"/>
      <protection locked="0"/>
    </xf>
    <xf numFmtId="0" fontId="10" fillId="2" borderId="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7" fillId="0" borderId="0" xfId="0" applyFont="1" applyAlignment="1">
      <alignment horizontal="justify" vertical="justify" wrapText="1"/>
    </xf>
    <xf numFmtId="0" fontId="11" fillId="5" borderId="32"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8" fillId="0" borderId="0" xfId="0" applyFont="1" applyAlignment="1">
      <alignment horizontal="right" vertical="center"/>
    </xf>
    <xf numFmtId="0" fontId="20" fillId="0" borderId="4" xfId="0" applyFont="1" applyBorder="1" applyAlignment="1">
      <alignment horizontal="left" vertical="center" textRotation="90"/>
    </xf>
  </cellXfs>
  <cellStyles count="24">
    <cellStyle name="Collegamento ipertestuale" xfId="1" builtinId="8"/>
    <cellStyle name="Collegamento ipertestuale visitato" xfId="11" builtinId="9" hidden="1"/>
    <cellStyle name="Collegamento ipertestuale visitato" xfId="12" builtinId="9" hidden="1"/>
    <cellStyle name="Collegamento ipertestuale visitato" xfId="13" builtinId="9" hidden="1"/>
    <cellStyle name="Collegamento ipertestuale visitato" xfId="14" builtinId="9" hidden="1"/>
    <cellStyle name="Collegamento ipertestuale visitato" xfId="15" builtinId="9" hidden="1"/>
    <cellStyle name="Collegamento ipertestuale visitato" xfId="16" builtinId="9" hidden="1"/>
    <cellStyle name="Collegamento ipertestuale visitato" xfId="17" builtinId="9" hidden="1"/>
    <cellStyle name="Collegamento ipertestuale visitato" xfId="18" builtinId="9" hidden="1"/>
    <cellStyle name="Collegamento ipertestuale visitato" xfId="19" builtinId="9" hidden="1"/>
    <cellStyle name="Collegamento ipertestuale visitato" xfId="20" builtinId="9" hidden="1"/>
    <cellStyle name="Collegamento ipertestuale visitato" xfId="21" builtinId="9" hidden="1"/>
    <cellStyle name="Collegamento ipertestuale visitato" xfId="22" builtinId="9" hidden="1"/>
    <cellStyle name="Migliaia" xfId="2" builtinId="3"/>
    <cellStyle name="Migliaia 2" xfId="3" xr:uid="{00000000-0005-0000-0000-00000D000000}"/>
    <cellStyle name="Migliaia 3" xfId="4" xr:uid="{00000000-0005-0000-0000-00000E000000}"/>
    <cellStyle name="Normale" xfId="0" builtinId="0"/>
    <cellStyle name="Normale 2" xfId="5" xr:uid="{00000000-0005-0000-0000-000010000000}"/>
    <cellStyle name="Normale 3" xfId="6" xr:uid="{00000000-0005-0000-0000-000011000000}"/>
    <cellStyle name="Normale 4" xfId="23" xr:uid="{7B21A4E5-EF24-4F0F-B4E0-904B6AF594A4}"/>
    <cellStyle name="Percentuale" xfId="7" builtinId="5"/>
    <cellStyle name="Percentuale 2" xfId="8" xr:uid="{00000000-0005-0000-0000-000013000000}"/>
    <cellStyle name="Valuta" xfId="9" builtinId="4"/>
    <cellStyle name="Valuta 2" xfId="10" xr:uid="{00000000-0005-0000-0000-000015000000}"/>
  </cellStyles>
  <dxfs count="4">
    <dxf>
      <fill>
        <patternFill patternType="solid">
          <fgColor theme="4" tint="0.79998168889431442"/>
          <bgColor theme="4" tint="0.79998168889431442"/>
        </patternFill>
      </fill>
    </dxf>
    <dxf>
      <font>
        <b/>
        <color theme="1"/>
      </font>
      <border>
        <top style="double">
          <color theme="4"/>
        </top>
      </border>
    </dxf>
    <dxf>
      <font>
        <b/>
        <color theme="0"/>
      </font>
      <fill>
        <patternFill patternType="solid">
          <fgColor theme="4"/>
          <bgColor theme="4" tint="-0.24994659260841701"/>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1" defaultTableStyle="TableStyleMedium2" defaultPivotStyle="PivotStyleLight16">
    <tableStyle name="Table" pivot="0" count="4" xr9:uid="{629C1DA3-56E9-4548-B5B1-2EE2921ED2D5}">
      <tableStyleElement type="wholeTable" dxfId="3"/>
      <tableStyleElement type="headerRow" dxfId="2"/>
      <tableStyleElement type="totalRow" dxfId="1"/>
      <tableStyleElement type="first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47322</xdr:colOff>
      <xdr:row>1</xdr:row>
      <xdr:rowOff>0</xdr:rowOff>
    </xdr:to>
    <xdr:pic>
      <xdr:nvPicPr>
        <xdr:cNvPr id="2" name="Immagine 1">
          <a:extLst>
            <a:ext uri="{FF2B5EF4-FFF2-40B4-BE49-F238E27FC236}">
              <a16:creationId xmlns:a16="http://schemas.microsoft.com/office/drawing/2014/main" id="{27BF49B6-1C88-4A76-328E-ADA0C0AAA904}"/>
            </a:ext>
          </a:extLst>
        </xdr:cNvPr>
        <xdr:cNvPicPr>
          <a:picLocks noChangeAspect="1"/>
        </xdr:cNvPicPr>
      </xdr:nvPicPr>
      <xdr:blipFill>
        <a:blip xmlns:r="http://schemas.openxmlformats.org/officeDocument/2006/relationships" r:embed="rId1"/>
        <a:stretch>
          <a:fillRect/>
        </a:stretch>
      </xdr:blipFill>
      <xdr:spPr>
        <a:xfrm>
          <a:off x="0" y="0"/>
          <a:ext cx="8033082" cy="13639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107950</xdr:colOff>
      <xdr:row>1</xdr:row>
      <xdr:rowOff>139700</xdr:rowOff>
    </xdr:from>
    <xdr:to>
      <xdr:col>3</xdr:col>
      <xdr:colOff>463550</xdr:colOff>
      <xdr:row>1</xdr:row>
      <xdr:rowOff>381000</xdr:rowOff>
    </xdr:to>
    <xdr:sp macro="" textlink="">
      <xdr:nvSpPr>
        <xdr:cNvPr id="2" name="Freccia a destra 1">
          <a:extLst>
            <a:ext uri="{FF2B5EF4-FFF2-40B4-BE49-F238E27FC236}">
              <a16:creationId xmlns:a16="http://schemas.microsoft.com/office/drawing/2014/main" id="{9E6400EE-9782-D66D-214A-86BA278CBDC4}"/>
            </a:ext>
          </a:extLst>
        </xdr:cNvPr>
        <xdr:cNvSpPr/>
      </xdr:nvSpPr>
      <xdr:spPr>
        <a:xfrm>
          <a:off x="7918450" y="381000"/>
          <a:ext cx="355600" cy="2413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it-IT"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iova\Downloads\Modello%20PAL_adozione%20integrale_QSFP2020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03_1_2_3"/>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drive.google.com/file/d/1nbyKqNNpNiR6Lyaq-1fYnbs3e3vmHgOU/view?usp=drive_link" TargetMode="External"/><Relationship Id="rId1" Type="http://schemas.openxmlformats.org/officeDocument/2006/relationships/hyperlink" Target="https://analytics.lavoro.gov.i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lavoro.gov.it/temi-e-priorita-poverta-ed-esclusione-sociale/focus/linee-guida-impiego-qs-e-qpe-fondo-poverta-2024-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J21"/>
  <sheetViews>
    <sheetView showGridLines="0" tabSelected="1" zoomScaleNormal="100" zoomScalePageLayoutView="125" workbookViewId="0">
      <selection activeCell="D20" sqref="D20"/>
    </sheetView>
  </sheetViews>
  <sheetFormatPr defaultColWidth="8.7109375" defaultRowHeight="15"/>
  <cols>
    <col min="1" max="1" width="74.7109375" bestFit="1" customWidth="1"/>
    <col min="2" max="2" width="45" customWidth="1"/>
    <col min="3" max="3" width="2.85546875" customWidth="1"/>
    <col min="4" max="4" width="56" customWidth="1"/>
  </cols>
  <sheetData>
    <row r="1" spans="1:10" ht="107.25" customHeight="1"/>
    <row r="2" spans="1:10" ht="31.5" customHeight="1">
      <c r="A2" s="183" t="s">
        <v>97</v>
      </c>
      <c r="B2" s="183"/>
      <c r="D2" s="106"/>
    </row>
    <row r="3" spans="1:10" ht="9.75" customHeight="1"/>
    <row r="4" spans="1:10" ht="21.75" customHeight="1">
      <c r="B4" s="140"/>
    </row>
    <row r="5" spans="1:10" ht="28.5" customHeight="1">
      <c r="A5" s="45" t="s">
        <v>169</v>
      </c>
      <c r="B5" s="138">
        <v>2024</v>
      </c>
      <c r="C5" s="144" t="s">
        <v>158</v>
      </c>
      <c r="D5" s="143" t="s">
        <v>197</v>
      </c>
      <c r="E5" s="41"/>
    </row>
    <row r="6" spans="1:10" ht="14.25" customHeight="1">
      <c r="A6" s="40"/>
      <c r="B6" s="88"/>
    </row>
    <row r="7" spans="1:10" ht="15.75">
      <c r="A7" s="40" t="s">
        <v>0</v>
      </c>
      <c r="B7" s="139">
        <v>55</v>
      </c>
      <c r="C7" s="144" t="s">
        <v>158</v>
      </c>
      <c r="D7" s="144" t="s">
        <v>157</v>
      </c>
      <c r="E7" s="41"/>
      <c r="F7" s="41"/>
      <c r="G7" s="41"/>
      <c r="H7" s="41"/>
      <c r="I7" s="41"/>
      <c r="J7" s="41"/>
    </row>
    <row r="8" spans="1:10" ht="15.75">
      <c r="A8" s="46"/>
      <c r="B8" s="47"/>
      <c r="D8" s="44"/>
    </row>
    <row r="9" spans="1:10" ht="15.75">
      <c r="A9" s="40" t="s">
        <v>156</v>
      </c>
      <c r="B9" s="42" t="str">
        <f>IFERROR(VLOOKUP($B$7,Dati!$A$222:$E$400,2,0),"")</f>
        <v>COMUNE DI ALCAMO</v>
      </c>
      <c r="C9" s="44" t="s">
        <v>158</v>
      </c>
      <c r="D9" s="44" t="s">
        <v>195</v>
      </c>
    </row>
    <row r="10" spans="1:10" ht="15.75">
      <c r="A10" s="40"/>
      <c r="B10" s="47"/>
      <c r="D10" s="44"/>
    </row>
    <row r="11" spans="1:10" ht="15.75">
      <c r="A11" s="40" t="s">
        <v>1</v>
      </c>
      <c r="B11" s="36">
        <f>IFERROR(VLOOKUP(CONCATENATE($B$7,"_",$B$5),Dati!$D$2:$F$500,2,0),"")</f>
        <v>817925.93</v>
      </c>
      <c r="C11" s="44" t="s">
        <v>158</v>
      </c>
      <c r="D11" s="44" t="s">
        <v>195</v>
      </c>
    </row>
    <row r="12" spans="1:10" ht="15.75">
      <c r="A12" s="46"/>
      <c r="B12" s="37"/>
      <c r="D12">
        <v>1</v>
      </c>
    </row>
    <row r="13" spans="1:10" ht="15.75">
      <c r="A13" s="121" t="s">
        <v>231</v>
      </c>
      <c r="B13" s="38">
        <f>IFERROR(VLOOKUP(CONCATENATE($B$7,"_",$B$5),Dati!$D$2:$F$500,3,0),"")</f>
        <v>65199</v>
      </c>
      <c r="C13" s="44" t="s">
        <v>158</v>
      </c>
      <c r="D13" s="44" t="s">
        <v>195</v>
      </c>
    </row>
    <row r="14" spans="1:10" ht="15.75">
      <c r="A14" s="48"/>
      <c r="B14" s="39"/>
    </row>
    <row r="15" spans="1:10" ht="28.5" customHeight="1">
      <c r="A15" s="184"/>
      <c r="B15" s="184"/>
    </row>
    <row r="16" spans="1:10">
      <c r="D16" s="141"/>
    </row>
    <row r="20" spans="1:1" ht="15.75" thickBot="1"/>
    <row r="21" spans="1:1" ht="30.75" thickBot="1">
      <c r="A21" s="142" t="s">
        <v>196</v>
      </c>
    </row>
  </sheetData>
  <mergeCells count="2">
    <mergeCell ref="A2:B2"/>
    <mergeCell ref="A15:B15"/>
  </mergeCells>
  <pageMargins left="0.7" right="0.7" top="0.75" bottom="0.75" header="0.3" footer="0.3"/>
  <pageSetup paperSize="8" orientation="landscape" horizontalDpi="4294967292" verticalDpi="4294967292"/>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D2430-58A5-42FF-BB91-BFCEB277330A}">
  <sheetPr>
    <tabColor theme="8" tint="-0.249977111117893"/>
  </sheetPr>
  <dimension ref="A1:F8"/>
  <sheetViews>
    <sheetView zoomScaleNormal="100" workbookViewId="0">
      <selection activeCell="B23" sqref="B23"/>
    </sheetView>
  </sheetViews>
  <sheetFormatPr defaultRowHeight="15"/>
  <cols>
    <col min="1" max="1" width="48.42578125" bestFit="1" customWidth="1"/>
    <col min="2" max="2" width="53.140625" customWidth="1"/>
    <col min="3" max="4" width="21.5703125" customWidth="1"/>
    <col min="5" max="5" width="17.5703125" customWidth="1"/>
    <col min="6" max="6" width="32.42578125" customWidth="1"/>
    <col min="7" max="7" width="60.42578125" bestFit="1" customWidth="1"/>
  </cols>
  <sheetData>
    <row r="1" spans="1:6" ht="15.75" customHeight="1">
      <c r="A1" s="242" t="s">
        <v>215</v>
      </c>
      <c r="B1" s="242"/>
      <c r="C1" s="242"/>
      <c r="D1" s="242"/>
      <c r="E1" s="242"/>
      <c r="F1" s="243"/>
    </row>
    <row r="2" spans="1:6" ht="51.75" customHeight="1">
      <c r="A2" s="8" t="s">
        <v>216</v>
      </c>
      <c r="B2" s="8" t="s">
        <v>217</v>
      </c>
      <c r="C2" s="8" t="s">
        <v>218</v>
      </c>
      <c r="D2" s="8" t="s">
        <v>219</v>
      </c>
      <c r="E2" s="8" t="str">
        <f>CONCATENATE("Importo QSFP ",Sommario!B5)</f>
        <v>Importo QSFP 2024</v>
      </c>
      <c r="F2" s="8" t="s">
        <v>220</v>
      </c>
    </row>
    <row r="3" spans="1:6" ht="15.75">
      <c r="A3" s="93" t="s">
        <v>221</v>
      </c>
      <c r="B3" s="173"/>
      <c r="C3" s="175">
        <v>2</v>
      </c>
      <c r="D3" s="176"/>
      <c r="E3" s="161">
        <v>78000</v>
      </c>
      <c r="F3" s="177"/>
    </row>
    <row r="4" spans="1:6" ht="15.75">
      <c r="A4" s="93" t="s">
        <v>223</v>
      </c>
      <c r="B4" s="174"/>
      <c r="C4" s="178"/>
      <c r="D4" s="179"/>
      <c r="E4" s="161" t="s">
        <v>222</v>
      </c>
      <c r="F4" s="177"/>
    </row>
    <row r="5" spans="1:6" ht="15.75">
      <c r="A5" s="93" t="s">
        <v>224</v>
      </c>
      <c r="B5" s="174"/>
      <c r="C5" s="178"/>
      <c r="D5" s="180"/>
      <c r="E5" s="181" t="s">
        <v>222</v>
      </c>
      <c r="F5" s="177"/>
    </row>
    <row r="6" spans="1:6">
      <c r="D6" s="167" t="s">
        <v>64</v>
      </c>
      <c r="E6" s="168">
        <f>SUM(E3:E5)</f>
        <v>78000</v>
      </c>
    </row>
    <row r="7" spans="1:6">
      <c r="A7" s="93" t="s">
        <v>225</v>
      </c>
    </row>
    <row r="8" spans="1:6" ht="78" customHeight="1">
      <c r="A8" s="146" t="s">
        <v>226</v>
      </c>
      <c r="B8" s="244" t="str">
        <f>CONCATENATE("Valore percentuale rispetto all'importo complessivo della QSFP ",Sommario!B5)</f>
        <v>Valore percentuale rispetto all'importo complessivo della QSFP 2024</v>
      </c>
      <c r="C8" s="244"/>
      <c r="D8" s="244"/>
      <c r="E8" s="172">
        <f>E6/Sommario!B11</f>
        <v>9.5363158373032622E-2</v>
      </c>
    </row>
  </sheetData>
  <sheetProtection algorithmName="SHA-512" hashValue="d3oLGHugaOhNuatrCr+BJQozCTyGRu+B2F/3uaAmDHr1qVXq1yQHp5ZS/2jEOF0faDKxBQKcAErEeuWIqrBi0Q==" saltValue="5kc0jsTixwjnwNkFOie31w==" spinCount="100000" sheet="1" objects="1" scenarios="1"/>
  <mergeCells count="2">
    <mergeCell ref="A1:F1"/>
    <mergeCell ref="B8:D8"/>
  </mergeCells>
  <dataValidations count="1">
    <dataValidation type="decimal" allowBlank="1" showInputMessage="1" showErrorMessage="1" sqref="B3:B5" xr:uid="{7B50BF7F-187B-4288-982C-6F94A5F49929}">
      <formula1>0</formula1>
      <formula2>10000000</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pageSetUpPr fitToPage="1"/>
  </sheetPr>
  <dimension ref="A1:D13"/>
  <sheetViews>
    <sheetView zoomScaleNormal="100" workbookViewId="0">
      <selection activeCell="H19" sqref="H19"/>
    </sheetView>
  </sheetViews>
  <sheetFormatPr defaultColWidth="8.7109375" defaultRowHeight="15"/>
  <cols>
    <col min="1" max="1" width="52.7109375" bestFit="1" customWidth="1"/>
    <col min="2" max="2" width="22.28515625" bestFit="1" customWidth="1"/>
    <col min="3" max="3" width="20.7109375" customWidth="1"/>
    <col min="4" max="4" width="5.42578125" customWidth="1"/>
    <col min="5" max="8" width="20.7109375" customWidth="1"/>
  </cols>
  <sheetData>
    <row r="1" spans="1:4" ht="15.75">
      <c r="A1" s="50" t="s">
        <v>172</v>
      </c>
      <c r="B1" s="7" t="str">
        <f>CONCATENATE("Ammontare QSFP ",Sommario!B5)</f>
        <v>Ammontare QSFP 2024</v>
      </c>
    </row>
    <row r="2" spans="1:4" ht="43.5" customHeight="1">
      <c r="A2" s="1" t="s">
        <v>70</v>
      </c>
      <c r="B2" s="11">
        <f>Sommario!B11</f>
        <v>817925.93</v>
      </c>
      <c r="C2" s="1" t="s">
        <v>71</v>
      </c>
    </row>
    <row r="3" spans="1:4" ht="30.75" customHeight="1">
      <c r="A3" s="51" t="s">
        <v>160</v>
      </c>
      <c r="B3" s="52">
        <f>'Tab 1'!C32</f>
        <v>102000</v>
      </c>
      <c r="C3" s="15">
        <f>IFERROR($B3/$B$11,"")</f>
        <v>0.12470566864165805</v>
      </c>
      <c r="D3" s="245" t="s">
        <v>72</v>
      </c>
    </row>
    <row r="4" spans="1:4" ht="29.25" customHeight="1">
      <c r="A4" s="51" t="s">
        <v>161</v>
      </c>
      <c r="B4" s="52">
        <f>'Tab 2'!E11</f>
        <v>151000</v>
      </c>
      <c r="C4" s="15">
        <f t="shared" ref="C4:C9" si="0">IFERROR($B4/$B$11,"")</f>
        <v>0.18461329377343494</v>
      </c>
      <c r="D4" s="245"/>
    </row>
    <row r="5" spans="1:4" ht="29.25" customHeight="1">
      <c r="A5" s="87" t="s">
        <v>227</v>
      </c>
      <c r="B5" s="52">
        <f>'Tab 2A PIS'!B11</f>
        <v>25000</v>
      </c>
      <c r="C5" s="15">
        <f t="shared" si="0"/>
        <v>3.0565114863151482E-2</v>
      </c>
      <c r="D5" s="245"/>
    </row>
    <row r="6" spans="1:4" ht="27.75" customHeight="1">
      <c r="A6" s="51" t="s">
        <v>162</v>
      </c>
      <c r="B6" s="52">
        <f>'Tab 3'!D14</f>
        <v>10000</v>
      </c>
      <c r="C6" s="15">
        <f t="shared" si="0"/>
        <v>1.2226045945260593E-2</v>
      </c>
      <c r="D6" s="245"/>
    </row>
    <row r="7" spans="1:4" ht="22.5" customHeight="1">
      <c r="A7" s="51" t="s">
        <v>163</v>
      </c>
      <c r="B7" s="52">
        <f>'Tab 4'!C7</f>
        <v>2000</v>
      </c>
      <c r="C7" s="15">
        <f t="shared" si="0"/>
        <v>2.4452091890521184E-3</v>
      </c>
      <c r="D7" s="245"/>
    </row>
    <row r="8" spans="1:4" ht="26.25" customHeight="1">
      <c r="A8" s="87" t="s">
        <v>168</v>
      </c>
      <c r="B8" s="6">
        <f>'Tab 5'!B55</f>
        <v>32700</v>
      </c>
      <c r="C8" s="15">
        <f t="shared" si="0"/>
        <v>3.9979170241002136E-2</v>
      </c>
      <c r="D8" s="245"/>
    </row>
    <row r="9" spans="1:4" ht="26.25" customHeight="1">
      <c r="A9" s="87" t="s">
        <v>228</v>
      </c>
      <c r="B9" s="6">
        <f>'Attività rafforzamento amm.'!E6</f>
        <v>78000</v>
      </c>
      <c r="C9" s="15">
        <f t="shared" si="0"/>
        <v>9.5363158373032622E-2</v>
      </c>
      <c r="D9" s="158"/>
    </row>
    <row r="10" spans="1:4" ht="27.75" customHeight="1">
      <c r="A10" s="4" t="s">
        <v>73</v>
      </c>
      <c r="B10" s="5">
        <f>SUM(B3:B9)</f>
        <v>400700</v>
      </c>
      <c r="C10" s="15">
        <f>IFERROR($B10/$B$11,"")</f>
        <v>0.48989766102659194</v>
      </c>
      <c r="D10" s="43"/>
    </row>
    <row r="11" spans="1:4" ht="27.75" customHeight="1">
      <c r="A11" s="4" t="s">
        <v>74</v>
      </c>
      <c r="B11" s="5">
        <f>Sommario!B11</f>
        <v>817925.93</v>
      </c>
      <c r="C11" s="15"/>
      <c r="D11" s="43"/>
    </row>
    <row r="12" spans="1:4">
      <c r="D12" s="18"/>
    </row>
    <row r="13" spans="1:4" ht="15.75">
      <c r="A13" s="12" t="s">
        <v>75</v>
      </c>
      <c r="B13" s="13">
        <f>IFERROR((B11-B10),"")</f>
        <v>417225.93000000005</v>
      </c>
      <c r="C13" s="14">
        <f>IFERROR((B13/$B$11),"")</f>
        <v>0.51010233897340806</v>
      </c>
      <c r="D13" s="18"/>
    </row>
  </sheetData>
  <mergeCells count="1">
    <mergeCell ref="D3:D8"/>
  </mergeCells>
  <pageMargins left="0.7" right="0.7" top="0.75" bottom="0.75" header="0.3" footer="0.3"/>
  <pageSetup paperSize="8" orientation="landscape"/>
  <ignoredErrors>
    <ignoredError sqref="B3:B8" unlockedFormula="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43"/>
  <sheetViews>
    <sheetView topLeftCell="A410" workbookViewId="0">
      <selection activeCell="H28" sqref="H28"/>
    </sheetView>
  </sheetViews>
  <sheetFormatPr defaultColWidth="8.85546875" defaultRowHeight="15"/>
  <cols>
    <col min="1" max="1" width="10" customWidth="1"/>
    <col min="2" max="2" width="39.42578125" bestFit="1" customWidth="1"/>
    <col min="3" max="3" width="17.5703125" style="89" customWidth="1"/>
    <col min="4" max="4" width="23.28515625" customWidth="1"/>
    <col min="5" max="6" width="17.85546875" style="35" bestFit="1" customWidth="1"/>
    <col min="7" max="7" width="13.7109375" bestFit="1" customWidth="1"/>
  </cols>
  <sheetData>
    <row r="1" spans="1:7">
      <c r="A1" s="33" t="s">
        <v>98</v>
      </c>
      <c r="B1" s="33" t="s">
        <v>99</v>
      </c>
      <c r="C1" s="33" t="s">
        <v>170</v>
      </c>
      <c r="D1" s="33" t="s">
        <v>171</v>
      </c>
      <c r="E1" s="34" t="s">
        <v>100</v>
      </c>
      <c r="F1" s="34" t="s">
        <v>159</v>
      </c>
    </row>
    <row r="2" spans="1:7">
      <c r="A2" s="93">
        <v>1</v>
      </c>
      <c r="B2" s="93" t="s">
        <v>112</v>
      </c>
      <c r="C2" s="94">
        <v>2018</v>
      </c>
      <c r="D2" s="94" t="str">
        <f>CONCATENATE(A2,"_",C2)</f>
        <v>1_2018</v>
      </c>
      <c r="E2" s="95">
        <v>1270147.23</v>
      </c>
      <c r="F2" s="95">
        <v>136272</v>
      </c>
      <c r="G2" s="35"/>
    </row>
    <row r="3" spans="1:7">
      <c r="A3" s="93">
        <v>2</v>
      </c>
      <c r="B3" s="93" t="s">
        <v>113</v>
      </c>
      <c r="C3" s="94">
        <v>2018</v>
      </c>
      <c r="D3" s="94" t="str">
        <f t="shared" ref="D3:D56" si="0">CONCATENATE(A3,"_",C3)</f>
        <v>2_2018</v>
      </c>
      <c r="E3" s="95">
        <v>139627.25</v>
      </c>
      <c r="F3" s="95">
        <v>15071</v>
      </c>
      <c r="G3" s="35"/>
    </row>
    <row r="4" spans="1:7">
      <c r="A4" s="93">
        <v>3</v>
      </c>
      <c r="B4" s="93" t="s">
        <v>114</v>
      </c>
      <c r="C4" s="94">
        <v>2018</v>
      </c>
      <c r="D4" s="94" t="str">
        <f t="shared" si="0"/>
        <v>3_2018</v>
      </c>
      <c r="E4" s="95">
        <v>596085.41</v>
      </c>
      <c r="F4" s="95">
        <v>77347</v>
      </c>
      <c r="G4" s="35"/>
    </row>
    <row r="5" spans="1:7">
      <c r="A5" s="93">
        <v>4</v>
      </c>
      <c r="B5" s="93" t="s">
        <v>115</v>
      </c>
      <c r="C5" s="94">
        <v>2018</v>
      </c>
      <c r="D5" s="94" t="str">
        <f t="shared" si="0"/>
        <v>4_2018</v>
      </c>
      <c r="E5" s="95">
        <v>195479.04000000001</v>
      </c>
      <c r="F5" s="95">
        <v>20396</v>
      </c>
      <c r="G5" s="35"/>
    </row>
    <row r="6" spans="1:7">
      <c r="A6" s="93">
        <v>5</v>
      </c>
      <c r="B6" s="93" t="s">
        <v>116</v>
      </c>
      <c r="C6" s="94">
        <v>2018</v>
      </c>
      <c r="D6" s="94" t="str">
        <f t="shared" si="0"/>
        <v>5_2018</v>
      </c>
      <c r="E6" s="95">
        <v>471947.11</v>
      </c>
      <c r="F6" s="95">
        <v>55323</v>
      </c>
      <c r="G6" s="35"/>
    </row>
    <row r="7" spans="1:7">
      <c r="A7" s="93">
        <v>6</v>
      </c>
      <c r="B7" s="93" t="s">
        <v>117</v>
      </c>
      <c r="C7" s="94">
        <v>2018</v>
      </c>
      <c r="D7" s="94" t="str">
        <f t="shared" si="0"/>
        <v>6_2018</v>
      </c>
      <c r="E7" s="95">
        <v>260021.54</v>
      </c>
      <c r="F7" s="95">
        <v>29908</v>
      </c>
      <c r="G7" s="35"/>
    </row>
    <row r="8" spans="1:7">
      <c r="A8" s="93">
        <v>7</v>
      </c>
      <c r="B8" s="93" t="s">
        <v>118</v>
      </c>
      <c r="C8" s="94">
        <v>2018</v>
      </c>
      <c r="D8" s="94" t="str">
        <f t="shared" si="0"/>
        <v>7_2018</v>
      </c>
      <c r="E8" s="95">
        <v>592853.99</v>
      </c>
      <c r="F8" s="95">
        <v>67254</v>
      </c>
      <c r="G8" s="35"/>
    </row>
    <row r="9" spans="1:7">
      <c r="A9" s="93">
        <v>8</v>
      </c>
      <c r="B9" s="93" t="s">
        <v>119</v>
      </c>
      <c r="C9" s="94">
        <v>2018</v>
      </c>
      <c r="D9" s="94" t="str">
        <f t="shared" si="0"/>
        <v>8_2018</v>
      </c>
      <c r="E9" s="95">
        <v>776519.73</v>
      </c>
      <c r="F9" s="95">
        <v>84626</v>
      </c>
      <c r="G9" s="35"/>
    </row>
    <row r="10" spans="1:7">
      <c r="A10" s="93">
        <v>9</v>
      </c>
      <c r="B10" s="93" t="s">
        <v>120</v>
      </c>
      <c r="C10" s="94">
        <v>2018</v>
      </c>
      <c r="D10" s="94" t="str">
        <f t="shared" si="0"/>
        <v>9_2018</v>
      </c>
      <c r="E10" s="95">
        <v>1007192.86</v>
      </c>
      <c r="F10" s="95">
        <v>109767</v>
      </c>
      <c r="G10" s="35"/>
    </row>
    <row r="11" spans="1:7">
      <c r="A11" s="93">
        <v>10</v>
      </c>
      <c r="B11" s="93" t="s">
        <v>101</v>
      </c>
      <c r="C11" s="94">
        <v>2018</v>
      </c>
      <c r="D11" s="94" t="str">
        <f t="shared" si="0"/>
        <v>10_2018</v>
      </c>
      <c r="E11" s="95">
        <v>145210.45000000001</v>
      </c>
      <c r="F11" s="95">
        <v>18742</v>
      </c>
      <c r="G11" s="35"/>
    </row>
    <row r="12" spans="1:7">
      <c r="A12" s="93">
        <v>11</v>
      </c>
      <c r="B12" s="93" t="s">
        <v>102</v>
      </c>
      <c r="C12" s="94">
        <v>2018</v>
      </c>
      <c r="D12" s="94" t="str">
        <f t="shared" si="0"/>
        <v>11_2018</v>
      </c>
      <c r="E12" s="95">
        <v>252762.09</v>
      </c>
      <c r="F12" s="95">
        <v>31778</v>
      </c>
      <c r="G12" s="35"/>
    </row>
    <row r="13" spans="1:7">
      <c r="A13" s="93">
        <v>12</v>
      </c>
      <c r="B13" s="93" t="s">
        <v>121</v>
      </c>
      <c r="C13" s="94">
        <v>2018</v>
      </c>
      <c r="D13" s="94" t="str">
        <f t="shared" si="0"/>
        <v>12_2018</v>
      </c>
      <c r="E13" s="95">
        <v>535792.18000000005</v>
      </c>
      <c r="F13" s="95">
        <v>64066</v>
      </c>
      <c r="G13" s="35"/>
    </row>
    <row r="14" spans="1:7">
      <c r="A14" s="93">
        <v>13</v>
      </c>
      <c r="B14" s="93" t="s">
        <v>122</v>
      </c>
      <c r="C14" s="94">
        <v>2018</v>
      </c>
      <c r="D14" s="94" t="str">
        <f t="shared" si="0"/>
        <v>13_2018</v>
      </c>
      <c r="E14" s="95">
        <v>638624.91</v>
      </c>
      <c r="F14" s="95">
        <v>73864</v>
      </c>
      <c r="G14" s="35"/>
    </row>
    <row r="15" spans="1:7">
      <c r="A15" s="93">
        <v>14</v>
      </c>
      <c r="B15" s="93" t="s">
        <v>103</v>
      </c>
      <c r="C15" s="94">
        <v>2018</v>
      </c>
      <c r="D15" s="94" t="str">
        <f t="shared" si="0"/>
        <v>14_2018</v>
      </c>
      <c r="E15" s="95">
        <v>1094717.73</v>
      </c>
      <c r="F15" s="95">
        <v>135119</v>
      </c>
      <c r="G15" s="35"/>
    </row>
    <row r="16" spans="1:7">
      <c r="A16" s="93">
        <v>15</v>
      </c>
      <c r="B16" s="93" t="s">
        <v>123</v>
      </c>
      <c r="C16" s="94">
        <v>2018</v>
      </c>
      <c r="D16" s="94" t="str">
        <f t="shared" si="0"/>
        <v>15_2018</v>
      </c>
      <c r="E16" s="95">
        <v>247874.17</v>
      </c>
      <c r="F16" s="95">
        <v>35517</v>
      </c>
      <c r="G16" s="35"/>
    </row>
    <row r="17" spans="1:7">
      <c r="A17" s="93">
        <v>16</v>
      </c>
      <c r="B17" s="93" t="s">
        <v>124</v>
      </c>
      <c r="C17" s="94">
        <v>2018</v>
      </c>
      <c r="D17" s="94" t="str">
        <f t="shared" si="0"/>
        <v>16_2018</v>
      </c>
      <c r="E17" s="95">
        <v>4063210.67</v>
      </c>
      <c r="F17" s="95">
        <v>358249</v>
      </c>
      <c r="G17" s="35"/>
    </row>
    <row r="18" spans="1:7">
      <c r="A18" s="93">
        <v>17</v>
      </c>
      <c r="B18" s="93" t="s">
        <v>125</v>
      </c>
      <c r="C18" s="94">
        <v>2018</v>
      </c>
      <c r="D18" s="94" t="str">
        <f t="shared" si="0"/>
        <v>17_2018</v>
      </c>
      <c r="E18" s="95">
        <v>689333.41</v>
      </c>
      <c r="F18" s="95">
        <v>83224</v>
      </c>
      <c r="G18" s="35"/>
    </row>
    <row r="19" spans="1:7">
      <c r="A19" s="93">
        <v>18</v>
      </c>
      <c r="B19" s="93" t="s">
        <v>126</v>
      </c>
      <c r="C19" s="94">
        <v>2018</v>
      </c>
      <c r="D19" s="94" t="str">
        <f t="shared" si="0"/>
        <v>18_2018</v>
      </c>
      <c r="E19" s="95">
        <v>694719.86</v>
      </c>
      <c r="F19" s="95">
        <v>77184</v>
      </c>
      <c r="G19" s="35"/>
    </row>
    <row r="20" spans="1:7">
      <c r="A20" s="93">
        <v>19</v>
      </c>
      <c r="B20" s="93" t="s">
        <v>127</v>
      </c>
      <c r="C20" s="94">
        <v>2018</v>
      </c>
      <c r="D20" s="94" t="str">
        <f t="shared" si="0"/>
        <v>19_2018</v>
      </c>
      <c r="E20" s="95">
        <v>1388512.66</v>
      </c>
      <c r="F20" s="95">
        <v>186126</v>
      </c>
      <c r="G20" s="35"/>
    </row>
    <row r="21" spans="1:7">
      <c r="A21" s="93">
        <v>20</v>
      </c>
      <c r="B21" s="93" t="s">
        <v>128</v>
      </c>
      <c r="C21" s="94">
        <v>2018</v>
      </c>
      <c r="D21" s="94" t="str">
        <f t="shared" si="0"/>
        <v>20_2018</v>
      </c>
      <c r="E21" s="95">
        <v>483674.62</v>
      </c>
      <c r="F21" s="95">
        <v>55214</v>
      </c>
      <c r="G21" s="35"/>
    </row>
    <row r="22" spans="1:7">
      <c r="A22" s="93">
        <v>21</v>
      </c>
      <c r="B22" s="93" t="s">
        <v>104</v>
      </c>
      <c r="C22" s="94">
        <v>2018</v>
      </c>
      <c r="D22" s="94" t="str">
        <f t="shared" si="0"/>
        <v>21_2018</v>
      </c>
      <c r="E22" s="95">
        <v>272383.21999999997</v>
      </c>
      <c r="F22" s="95">
        <v>33783</v>
      </c>
      <c r="G22" s="35"/>
    </row>
    <row r="23" spans="1:7">
      <c r="A23" s="93">
        <v>22</v>
      </c>
      <c r="B23" s="93" t="s">
        <v>129</v>
      </c>
      <c r="C23" s="94">
        <v>2018</v>
      </c>
      <c r="D23" s="94" t="str">
        <f t="shared" si="0"/>
        <v>22_2018</v>
      </c>
      <c r="E23" s="95">
        <v>383682.84</v>
      </c>
      <c r="F23" s="95">
        <v>49591</v>
      </c>
      <c r="G23" s="35"/>
    </row>
    <row r="24" spans="1:7">
      <c r="A24" s="93">
        <v>23</v>
      </c>
      <c r="B24" s="93" t="s">
        <v>105</v>
      </c>
      <c r="C24" s="94">
        <v>2018</v>
      </c>
      <c r="D24" s="94" t="str">
        <f t="shared" si="0"/>
        <v>23_2018</v>
      </c>
      <c r="E24" s="95">
        <v>207550.48</v>
      </c>
      <c r="F24" s="95">
        <v>29278</v>
      </c>
      <c r="G24" s="35"/>
    </row>
    <row r="25" spans="1:7">
      <c r="A25" s="93">
        <v>24</v>
      </c>
      <c r="B25" s="93" t="s">
        <v>130</v>
      </c>
      <c r="C25" s="94">
        <v>2018</v>
      </c>
      <c r="D25" s="94" t="str">
        <f t="shared" si="0"/>
        <v>24_2018</v>
      </c>
      <c r="E25" s="95">
        <v>322023.77</v>
      </c>
      <c r="F25" s="95">
        <v>42503</v>
      </c>
      <c r="G25" s="35"/>
    </row>
    <row r="26" spans="1:7">
      <c r="A26" s="93">
        <v>25</v>
      </c>
      <c r="B26" s="93" t="s">
        <v>131</v>
      </c>
      <c r="C26" s="94">
        <v>2018</v>
      </c>
      <c r="D26" s="94" t="str">
        <f t="shared" si="0"/>
        <v>25_2018</v>
      </c>
      <c r="E26" s="95">
        <v>85480.17</v>
      </c>
      <c r="F26" s="95">
        <v>15307</v>
      </c>
      <c r="G26" s="35"/>
    </row>
    <row r="27" spans="1:7">
      <c r="A27" s="93">
        <v>26</v>
      </c>
      <c r="B27" s="93" t="s">
        <v>106</v>
      </c>
      <c r="C27" s="94">
        <v>2018</v>
      </c>
      <c r="D27" s="94" t="str">
        <f t="shared" si="0"/>
        <v>26_2018</v>
      </c>
      <c r="E27" s="95">
        <v>2335664.04</v>
      </c>
      <c r="F27" s="95">
        <v>255015</v>
      </c>
      <c r="G27" s="35"/>
    </row>
    <row r="28" spans="1:7">
      <c r="A28" s="93">
        <v>27</v>
      </c>
      <c r="B28" s="93" t="s">
        <v>132</v>
      </c>
      <c r="C28" s="94">
        <v>2018</v>
      </c>
      <c r="D28" s="94" t="str">
        <f t="shared" si="0"/>
        <v>27_2018</v>
      </c>
      <c r="E28" s="95">
        <v>508051.42</v>
      </c>
      <c r="F28" s="95">
        <v>71870</v>
      </c>
      <c r="G28" s="35"/>
    </row>
    <row r="29" spans="1:7">
      <c r="A29" s="93">
        <v>28</v>
      </c>
      <c r="B29" s="93" t="s">
        <v>133</v>
      </c>
      <c r="C29" s="94">
        <v>2018</v>
      </c>
      <c r="D29" s="94" t="str">
        <f t="shared" si="0"/>
        <v>28_2018</v>
      </c>
      <c r="E29" s="95">
        <v>525336.1</v>
      </c>
      <c r="F29" s="95">
        <v>67755</v>
      </c>
      <c r="G29" s="35"/>
    </row>
    <row r="30" spans="1:7">
      <c r="A30" s="93">
        <v>29</v>
      </c>
      <c r="B30" s="93" t="s">
        <v>107</v>
      </c>
      <c r="C30" s="94">
        <v>2018</v>
      </c>
      <c r="D30" s="94" t="str">
        <f t="shared" si="0"/>
        <v>29_2018</v>
      </c>
      <c r="E30" s="95">
        <v>108666.26</v>
      </c>
      <c r="F30" s="95">
        <v>15063</v>
      </c>
      <c r="G30" s="35"/>
    </row>
    <row r="31" spans="1:7">
      <c r="A31" s="93">
        <v>30</v>
      </c>
      <c r="B31" s="93" t="s">
        <v>134</v>
      </c>
      <c r="C31" s="94">
        <v>2018</v>
      </c>
      <c r="D31" s="94" t="str">
        <f t="shared" si="0"/>
        <v>30_2018</v>
      </c>
      <c r="E31" s="95">
        <v>286264.73</v>
      </c>
      <c r="F31" s="95">
        <v>45108</v>
      </c>
      <c r="G31" s="35"/>
    </row>
    <row r="32" spans="1:7">
      <c r="A32" s="93">
        <v>31</v>
      </c>
      <c r="B32" s="93" t="s">
        <v>135</v>
      </c>
      <c r="C32" s="94">
        <v>2018</v>
      </c>
      <c r="D32" s="94" t="str">
        <f t="shared" si="0"/>
        <v>31_2018</v>
      </c>
      <c r="E32" s="95">
        <v>420115.26</v>
      </c>
      <c r="F32" s="95">
        <v>67808</v>
      </c>
      <c r="G32" s="35"/>
    </row>
    <row r="33" spans="1:7">
      <c r="A33" s="93">
        <v>32</v>
      </c>
      <c r="B33" s="93" t="s">
        <v>136</v>
      </c>
      <c r="C33" s="94">
        <v>2018</v>
      </c>
      <c r="D33" s="94" t="str">
        <f t="shared" si="0"/>
        <v>32_2018</v>
      </c>
      <c r="E33" s="95">
        <v>363531.72</v>
      </c>
      <c r="F33" s="95">
        <v>55254</v>
      </c>
      <c r="G33" s="35"/>
    </row>
    <row r="34" spans="1:7">
      <c r="A34" s="93">
        <v>33</v>
      </c>
      <c r="B34" s="93" t="s">
        <v>137</v>
      </c>
      <c r="C34" s="94">
        <v>2018</v>
      </c>
      <c r="D34" s="94" t="str">
        <f t="shared" si="0"/>
        <v>33_2018</v>
      </c>
      <c r="E34" s="95">
        <v>294671.71999999997</v>
      </c>
      <c r="F34" s="95">
        <v>43195</v>
      </c>
      <c r="G34" s="35"/>
    </row>
    <row r="35" spans="1:7">
      <c r="A35" s="93">
        <v>34</v>
      </c>
      <c r="B35" s="93" t="s">
        <v>138</v>
      </c>
      <c r="C35" s="94">
        <v>2018</v>
      </c>
      <c r="D35" s="94" t="str">
        <f t="shared" si="0"/>
        <v>34_2018</v>
      </c>
      <c r="E35" s="95">
        <v>904881.24</v>
      </c>
      <c r="F35" s="95">
        <v>88632</v>
      </c>
      <c r="G35" s="35"/>
    </row>
    <row r="36" spans="1:7">
      <c r="A36" s="93">
        <v>35</v>
      </c>
      <c r="B36" s="93" t="s">
        <v>139</v>
      </c>
      <c r="C36" s="94">
        <v>2018</v>
      </c>
      <c r="D36" s="94" t="str">
        <f t="shared" si="0"/>
        <v>35_2018</v>
      </c>
      <c r="E36" s="95">
        <v>160167.62</v>
      </c>
      <c r="F36" s="95">
        <v>22503</v>
      </c>
      <c r="G36" s="35"/>
    </row>
    <row r="37" spans="1:7">
      <c r="A37" s="93">
        <v>36</v>
      </c>
      <c r="B37" s="93" t="s">
        <v>140</v>
      </c>
      <c r="C37" s="94">
        <v>2018</v>
      </c>
      <c r="D37" s="94" t="str">
        <f t="shared" si="0"/>
        <v>36_2018</v>
      </c>
      <c r="E37" s="95">
        <v>613346.94999999995</v>
      </c>
      <c r="F37" s="95">
        <v>53988</v>
      </c>
      <c r="G37" s="35"/>
    </row>
    <row r="38" spans="1:7">
      <c r="A38" s="93">
        <v>37</v>
      </c>
      <c r="B38" s="93" t="s">
        <v>111</v>
      </c>
      <c r="C38" s="94">
        <v>2018</v>
      </c>
      <c r="D38" s="94" t="str">
        <f t="shared" si="0"/>
        <v>37_2018</v>
      </c>
      <c r="E38" s="95">
        <v>644369.81000000006</v>
      </c>
      <c r="F38" s="95">
        <v>58376</v>
      </c>
      <c r="G38" s="35"/>
    </row>
    <row r="39" spans="1:7">
      <c r="A39" s="93">
        <v>38</v>
      </c>
      <c r="B39" s="93" t="s">
        <v>141</v>
      </c>
      <c r="C39" s="94">
        <v>2018</v>
      </c>
      <c r="D39" s="94" t="str">
        <f t="shared" si="0"/>
        <v>38_2018</v>
      </c>
      <c r="E39" s="95">
        <v>252713.5</v>
      </c>
      <c r="F39" s="95">
        <v>25394</v>
      </c>
      <c r="G39" s="35"/>
    </row>
    <row r="40" spans="1:7">
      <c r="A40" s="93">
        <v>39</v>
      </c>
      <c r="B40" s="93" t="s">
        <v>142</v>
      </c>
      <c r="C40" s="94">
        <v>2018</v>
      </c>
      <c r="D40" s="94" t="str">
        <f t="shared" si="0"/>
        <v>39_2018</v>
      </c>
      <c r="E40" s="95">
        <v>1249692.26</v>
      </c>
      <c r="F40" s="95">
        <v>97316</v>
      </c>
      <c r="G40" s="35"/>
    </row>
    <row r="41" spans="1:7">
      <c r="A41" s="93">
        <v>40</v>
      </c>
      <c r="B41" s="93" t="s">
        <v>108</v>
      </c>
      <c r="C41" s="94">
        <v>2018</v>
      </c>
      <c r="D41" s="94" t="str">
        <f t="shared" si="0"/>
        <v>40_2018</v>
      </c>
      <c r="E41" s="95">
        <v>181750.27</v>
      </c>
      <c r="F41" s="95">
        <v>22171</v>
      </c>
      <c r="G41" s="35"/>
    </row>
    <row r="42" spans="1:7">
      <c r="A42" s="93">
        <v>41</v>
      </c>
      <c r="B42" s="93" t="s">
        <v>143</v>
      </c>
      <c r="C42" s="94">
        <v>2018</v>
      </c>
      <c r="D42" s="94" t="str">
        <f t="shared" si="0"/>
        <v>41_2018</v>
      </c>
      <c r="E42" s="95">
        <v>805777.94</v>
      </c>
      <c r="F42" s="95">
        <v>70810</v>
      </c>
      <c r="G42" s="35"/>
    </row>
    <row r="43" spans="1:7">
      <c r="A43" s="93">
        <v>42</v>
      </c>
      <c r="B43" s="93" t="s">
        <v>144</v>
      </c>
      <c r="C43" s="94">
        <v>2018</v>
      </c>
      <c r="D43" s="94" t="str">
        <f t="shared" si="0"/>
        <v>42_2018</v>
      </c>
      <c r="E43" s="95">
        <v>7477065.25</v>
      </c>
      <c r="F43" s="95">
        <v>718542</v>
      </c>
      <c r="G43" s="35"/>
    </row>
    <row r="44" spans="1:7">
      <c r="A44" s="93">
        <v>43</v>
      </c>
      <c r="B44" s="93" t="s">
        <v>145</v>
      </c>
      <c r="C44" s="94">
        <v>2018</v>
      </c>
      <c r="D44" s="94" t="str">
        <f t="shared" si="0"/>
        <v>43_2018</v>
      </c>
      <c r="E44" s="95">
        <v>795835.34</v>
      </c>
      <c r="F44" s="95">
        <v>106399</v>
      </c>
      <c r="G44" s="35"/>
    </row>
    <row r="45" spans="1:7">
      <c r="A45" s="93">
        <v>44</v>
      </c>
      <c r="B45" s="93" t="s">
        <v>146</v>
      </c>
      <c r="C45" s="94">
        <v>2018</v>
      </c>
      <c r="D45" s="94" t="str">
        <f t="shared" si="0"/>
        <v>44_2018</v>
      </c>
      <c r="E45" s="95">
        <v>586521.73</v>
      </c>
      <c r="F45" s="95">
        <v>98964</v>
      </c>
      <c r="G45" s="35"/>
    </row>
    <row r="46" spans="1:7">
      <c r="A46" s="93">
        <v>45</v>
      </c>
      <c r="B46" s="93" t="s">
        <v>147</v>
      </c>
      <c r="C46" s="94">
        <v>2018</v>
      </c>
      <c r="D46" s="94" t="str">
        <f t="shared" si="0"/>
        <v>45_2018</v>
      </c>
      <c r="E46" s="95">
        <v>673080.62</v>
      </c>
      <c r="F46" s="95">
        <v>115613</v>
      </c>
      <c r="G46" s="35"/>
    </row>
    <row r="47" spans="1:7">
      <c r="A47" s="93">
        <v>46</v>
      </c>
      <c r="B47" s="93" t="s">
        <v>109</v>
      </c>
      <c r="C47" s="94">
        <v>2018</v>
      </c>
      <c r="D47" s="94" t="str">
        <f t="shared" si="0"/>
        <v>46_2018</v>
      </c>
      <c r="E47" s="95">
        <v>806012.23</v>
      </c>
      <c r="F47" s="95">
        <v>101776</v>
      </c>
      <c r="G47" s="35"/>
    </row>
    <row r="48" spans="1:7">
      <c r="A48" s="93">
        <v>47</v>
      </c>
      <c r="B48" s="93" t="s">
        <v>110</v>
      </c>
      <c r="C48" s="94">
        <v>2018</v>
      </c>
      <c r="D48" s="94" t="str">
        <f t="shared" si="0"/>
        <v>47_2018</v>
      </c>
      <c r="E48" s="95">
        <v>360890.61</v>
      </c>
      <c r="F48" s="95">
        <v>47791</v>
      </c>
      <c r="G48" s="35"/>
    </row>
    <row r="49" spans="1:7">
      <c r="A49" s="93">
        <v>48</v>
      </c>
      <c r="B49" s="93" t="s">
        <v>148</v>
      </c>
      <c r="C49" s="94">
        <v>2018</v>
      </c>
      <c r="D49" s="94" t="str">
        <f t="shared" si="0"/>
        <v>48_2018</v>
      </c>
      <c r="E49" s="95">
        <v>1636699.25</v>
      </c>
      <c r="F49" s="95">
        <v>183434</v>
      </c>
      <c r="G49" s="35"/>
    </row>
    <row r="50" spans="1:7">
      <c r="A50" s="93">
        <v>49</v>
      </c>
      <c r="B50" s="93" t="s">
        <v>149</v>
      </c>
      <c r="C50" s="94">
        <v>2018</v>
      </c>
      <c r="D50" s="94" t="str">
        <f t="shared" si="0"/>
        <v>49_2018</v>
      </c>
      <c r="E50" s="95">
        <v>468036.54</v>
      </c>
      <c r="F50" s="95">
        <v>49689</v>
      </c>
      <c r="G50" s="35"/>
    </row>
    <row r="51" spans="1:7">
      <c r="A51" s="93">
        <v>50</v>
      </c>
      <c r="B51" s="93" t="s">
        <v>150</v>
      </c>
      <c r="C51" s="94">
        <v>2018</v>
      </c>
      <c r="D51" s="94" t="str">
        <f t="shared" si="0"/>
        <v>50_2018</v>
      </c>
      <c r="E51" s="95">
        <v>1023335.53</v>
      </c>
      <c r="F51" s="95">
        <v>128336</v>
      </c>
      <c r="G51" s="35"/>
    </row>
    <row r="52" spans="1:7">
      <c r="A52" s="93">
        <v>51</v>
      </c>
      <c r="B52" s="93" t="s">
        <v>151</v>
      </c>
      <c r="C52" s="94">
        <v>2018</v>
      </c>
      <c r="D52" s="94" t="str">
        <f t="shared" si="0"/>
        <v>51_2018</v>
      </c>
      <c r="E52" s="95">
        <v>50251.7</v>
      </c>
      <c r="F52" s="95">
        <v>7175</v>
      </c>
      <c r="G52" s="35"/>
    </row>
    <row r="53" spans="1:7">
      <c r="A53" s="93">
        <v>52</v>
      </c>
      <c r="B53" s="93" t="s">
        <v>152</v>
      </c>
      <c r="C53" s="94">
        <v>2018</v>
      </c>
      <c r="D53" s="94" t="str">
        <f t="shared" si="0"/>
        <v>52_2018</v>
      </c>
      <c r="E53" s="95">
        <v>718844.05</v>
      </c>
      <c r="F53" s="95">
        <v>87614</v>
      </c>
      <c r="G53" s="35"/>
    </row>
    <row r="54" spans="1:7">
      <c r="A54" s="93">
        <v>53</v>
      </c>
      <c r="B54" s="93" t="s">
        <v>153</v>
      </c>
      <c r="C54" s="94">
        <v>2018</v>
      </c>
      <c r="D54" s="94" t="str">
        <f t="shared" si="0"/>
        <v>53_2018</v>
      </c>
      <c r="E54" s="95">
        <v>595014.21</v>
      </c>
      <c r="F54" s="95">
        <v>65175</v>
      </c>
      <c r="G54" s="35"/>
    </row>
    <row r="55" spans="1:7">
      <c r="A55" s="93">
        <v>54</v>
      </c>
      <c r="B55" s="93" t="s">
        <v>154</v>
      </c>
      <c r="C55" s="94">
        <v>2018</v>
      </c>
      <c r="D55" s="94" t="str">
        <f t="shared" si="0"/>
        <v>54_2018</v>
      </c>
      <c r="E55" s="95">
        <v>571040.68000000005</v>
      </c>
      <c r="F55" s="95">
        <v>57897</v>
      </c>
      <c r="G55" s="35"/>
    </row>
    <row r="56" spans="1:7">
      <c r="A56" s="93">
        <v>55</v>
      </c>
      <c r="B56" s="93" t="s">
        <v>155</v>
      </c>
      <c r="C56" s="94">
        <v>2018</v>
      </c>
      <c r="D56" s="94" t="str">
        <f t="shared" si="0"/>
        <v>55_2018</v>
      </c>
      <c r="E56" s="95">
        <v>443744.03</v>
      </c>
      <c r="F56" s="95">
        <v>65199</v>
      </c>
      <c r="G56" s="35"/>
    </row>
    <row r="57" spans="1:7">
      <c r="A57" s="93">
        <v>1</v>
      </c>
      <c r="B57" s="93" t="s">
        <v>112</v>
      </c>
      <c r="C57" s="94">
        <v>2019</v>
      </c>
      <c r="D57" s="94" t="str">
        <f>CONCATENATE(A57,"_",C57)</f>
        <v>1_2019</v>
      </c>
      <c r="E57" s="95">
        <v>1370432</v>
      </c>
      <c r="F57" s="95">
        <v>136272</v>
      </c>
      <c r="G57" s="35"/>
    </row>
    <row r="58" spans="1:7">
      <c r="A58" s="93">
        <v>2</v>
      </c>
      <c r="B58" s="93" t="s">
        <v>113</v>
      </c>
      <c r="C58" s="94">
        <v>2019</v>
      </c>
      <c r="D58" s="94" t="str">
        <f t="shared" ref="D58:D111" si="1">CONCATENATE(A58,"_",C58)</f>
        <v>2_2019</v>
      </c>
      <c r="E58" s="95">
        <v>156621</v>
      </c>
      <c r="F58" s="95">
        <v>15071</v>
      </c>
      <c r="G58" s="35"/>
    </row>
    <row r="59" spans="1:7">
      <c r="A59" s="93">
        <v>3</v>
      </c>
      <c r="B59" s="93" t="s">
        <v>114</v>
      </c>
      <c r="C59" s="94">
        <v>2019</v>
      </c>
      <c r="D59" s="94" t="str">
        <f t="shared" si="1"/>
        <v>3_2019</v>
      </c>
      <c r="E59" s="95">
        <v>709688</v>
      </c>
      <c r="F59" s="95">
        <v>77347</v>
      </c>
      <c r="G59" s="35"/>
    </row>
    <row r="60" spans="1:7">
      <c r="A60" s="93">
        <v>4</v>
      </c>
      <c r="B60" s="93" t="s">
        <v>115</v>
      </c>
      <c r="C60" s="94">
        <v>2019</v>
      </c>
      <c r="D60" s="94" t="str">
        <f t="shared" si="1"/>
        <v>4_2019</v>
      </c>
      <c r="E60" s="95">
        <v>225142</v>
      </c>
      <c r="F60" s="95">
        <v>20396</v>
      </c>
      <c r="G60" s="35"/>
    </row>
    <row r="61" spans="1:7">
      <c r="A61" s="93">
        <v>5</v>
      </c>
      <c r="B61" s="93" t="s">
        <v>116</v>
      </c>
      <c r="C61" s="94">
        <v>2019</v>
      </c>
      <c r="D61" s="94" t="str">
        <f t="shared" si="1"/>
        <v>5_2019</v>
      </c>
      <c r="E61" s="95">
        <v>513912</v>
      </c>
      <c r="F61" s="95">
        <v>55323</v>
      </c>
      <c r="G61" s="35"/>
    </row>
    <row r="62" spans="1:7">
      <c r="A62" s="93">
        <v>6</v>
      </c>
      <c r="B62" s="93" t="s">
        <v>117</v>
      </c>
      <c r="C62" s="94">
        <v>2019</v>
      </c>
      <c r="D62" s="94" t="str">
        <f t="shared" si="1"/>
        <v>6_2019</v>
      </c>
      <c r="E62" s="95">
        <v>288770</v>
      </c>
      <c r="F62" s="95">
        <v>29908</v>
      </c>
      <c r="G62" s="35"/>
    </row>
    <row r="63" spans="1:7">
      <c r="A63" s="93">
        <v>7</v>
      </c>
      <c r="B63" s="93" t="s">
        <v>118</v>
      </c>
      <c r="C63" s="94">
        <v>2019</v>
      </c>
      <c r="D63" s="94" t="str">
        <f t="shared" si="1"/>
        <v>7_2019</v>
      </c>
      <c r="E63" s="95">
        <v>631378</v>
      </c>
      <c r="F63" s="95">
        <v>67254</v>
      </c>
      <c r="G63" s="35"/>
    </row>
    <row r="64" spans="1:7">
      <c r="A64" s="93">
        <v>8</v>
      </c>
      <c r="B64" s="93" t="s">
        <v>119</v>
      </c>
      <c r="C64" s="94">
        <v>2019</v>
      </c>
      <c r="D64" s="94" t="str">
        <f t="shared" si="1"/>
        <v>8_2019</v>
      </c>
      <c r="E64" s="95">
        <v>915253</v>
      </c>
      <c r="F64" s="95">
        <v>84626</v>
      </c>
      <c r="G64" s="35"/>
    </row>
    <row r="65" spans="1:7">
      <c r="A65" s="93">
        <v>9</v>
      </c>
      <c r="B65" s="93" t="s">
        <v>120</v>
      </c>
      <c r="C65" s="94">
        <v>2019</v>
      </c>
      <c r="D65" s="94" t="str">
        <f t="shared" si="1"/>
        <v>9_2019</v>
      </c>
      <c r="E65" s="95">
        <v>1125712</v>
      </c>
      <c r="F65" s="95">
        <v>109767</v>
      </c>
      <c r="G65" s="35"/>
    </row>
    <row r="66" spans="1:7">
      <c r="A66" s="93">
        <v>10</v>
      </c>
      <c r="B66" s="93" t="s">
        <v>101</v>
      </c>
      <c r="C66" s="94">
        <v>2019</v>
      </c>
      <c r="D66" s="94" t="str">
        <f t="shared" si="1"/>
        <v>10_2019</v>
      </c>
      <c r="E66" s="95">
        <v>161515</v>
      </c>
      <c r="F66" s="95">
        <v>18742</v>
      </c>
      <c r="G66" s="35"/>
    </row>
    <row r="67" spans="1:7">
      <c r="A67" s="93">
        <v>11</v>
      </c>
      <c r="B67" s="93" t="s">
        <v>102</v>
      </c>
      <c r="C67" s="94">
        <v>2019</v>
      </c>
      <c r="D67" s="94" t="str">
        <f t="shared" si="1"/>
        <v>11_2019</v>
      </c>
      <c r="E67" s="95">
        <v>308347</v>
      </c>
      <c r="F67" s="95">
        <v>31778</v>
      </c>
      <c r="G67" s="35"/>
    </row>
    <row r="68" spans="1:7">
      <c r="A68" s="93">
        <v>12</v>
      </c>
      <c r="B68" s="93" t="s">
        <v>121</v>
      </c>
      <c r="C68" s="94">
        <v>2019</v>
      </c>
      <c r="D68" s="94" t="str">
        <f t="shared" si="1"/>
        <v>12_2019</v>
      </c>
      <c r="E68" s="95">
        <v>592222</v>
      </c>
      <c r="F68" s="95">
        <v>64066</v>
      </c>
      <c r="G68" s="35"/>
    </row>
    <row r="69" spans="1:7">
      <c r="A69" s="93">
        <v>13</v>
      </c>
      <c r="B69" s="93" t="s">
        <v>122</v>
      </c>
      <c r="C69" s="94">
        <v>2019</v>
      </c>
      <c r="D69" s="94" t="str">
        <f t="shared" si="1"/>
        <v>13_2019</v>
      </c>
      <c r="E69" s="95">
        <v>783104</v>
      </c>
      <c r="F69" s="95">
        <v>73864</v>
      </c>
      <c r="G69" s="35"/>
    </row>
    <row r="70" spans="1:7">
      <c r="A70" s="93">
        <v>14</v>
      </c>
      <c r="B70" s="93" t="s">
        <v>103</v>
      </c>
      <c r="C70" s="94">
        <v>2019</v>
      </c>
      <c r="D70" s="94" t="str">
        <f t="shared" si="1"/>
        <v>14_2019</v>
      </c>
      <c r="E70" s="95">
        <v>1233389</v>
      </c>
      <c r="F70" s="95">
        <v>135119</v>
      </c>
      <c r="G70" s="35"/>
    </row>
    <row r="71" spans="1:7">
      <c r="A71" s="93">
        <v>15</v>
      </c>
      <c r="B71" s="93" t="s">
        <v>123</v>
      </c>
      <c r="C71" s="94">
        <v>2019</v>
      </c>
      <c r="D71" s="94" t="str">
        <f t="shared" si="1"/>
        <v>15_2019</v>
      </c>
      <c r="E71" s="95">
        <v>283875</v>
      </c>
      <c r="F71" s="95">
        <v>35517</v>
      </c>
      <c r="G71" s="35"/>
    </row>
    <row r="72" spans="1:7">
      <c r="A72" s="93">
        <v>16</v>
      </c>
      <c r="B72" s="93" t="s">
        <v>124</v>
      </c>
      <c r="C72" s="94">
        <v>2019</v>
      </c>
      <c r="D72" s="94" t="str">
        <f t="shared" si="1"/>
        <v>16_2019</v>
      </c>
      <c r="E72" s="95">
        <v>4488165</v>
      </c>
      <c r="F72" s="95">
        <v>358249</v>
      </c>
      <c r="G72" s="35"/>
    </row>
    <row r="73" spans="1:7">
      <c r="A73" s="93">
        <v>17</v>
      </c>
      <c r="B73" s="93" t="s">
        <v>125</v>
      </c>
      <c r="C73" s="94">
        <v>2019</v>
      </c>
      <c r="D73" s="94" t="str">
        <f t="shared" si="1"/>
        <v>17_2019</v>
      </c>
      <c r="E73" s="95">
        <v>817365</v>
      </c>
      <c r="F73" s="95">
        <v>83224</v>
      </c>
      <c r="G73" s="35"/>
    </row>
    <row r="74" spans="1:7">
      <c r="A74" s="93">
        <v>18</v>
      </c>
      <c r="B74" s="93" t="s">
        <v>126</v>
      </c>
      <c r="C74" s="94">
        <v>2019</v>
      </c>
      <c r="D74" s="94" t="str">
        <f t="shared" si="1"/>
        <v>18_2019</v>
      </c>
      <c r="E74" s="95">
        <v>753738</v>
      </c>
      <c r="F74" s="95">
        <v>77184</v>
      </c>
      <c r="G74" s="35"/>
    </row>
    <row r="75" spans="1:7">
      <c r="A75" s="93">
        <v>19</v>
      </c>
      <c r="B75" s="93" t="s">
        <v>127</v>
      </c>
      <c r="C75" s="94">
        <v>2019</v>
      </c>
      <c r="D75" s="94" t="str">
        <f t="shared" si="1"/>
        <v>19_2019</v>
      </c>
      <c r="E75" s="95">
        <v>1566208</v>
      </c>
      <c r="F75" s="95">
        <v>186126</v>
      </c>
      <c r="G75" s="35"/>
    </row>
    <row r="76" spans="1:7">
      <c r="A76" s="93">
        <v>20</v>
      </c>
      <c r="B76" s="93" t="s">
        <v>128</v>
      </c>
      <c r="C76" s="94">
        <v>2019</v>
      </c>
      <c r="D76" s="94" t="str">
        <f t="shared" si="1"/>
        <v>20_2019</v>
      </c>
      <c r="E76" s="95">
        <v>592222</v>
      </c>
      <c r="F76" s="95">
        <v>55214</v>
      </c>
      <c r="G76" s="35"/>
    </row>
    <row r="77" spans="1:7">
      <c r="A77" s="93">
        <v>21</v>
      </c>
      <c r="B77" s="93" t="s">
        <v>104</v>
      </c>
      <c r="C77" s="94">
        <v>2019</v>
      </c>
      <c r="D77" s="94" t="str">
        <f t="shared" si="1"/>
        <v>21_2019</v>
      </c>
      <c r="E77" s="95">
        <v>337714</v>
      </c>
      <c r="F77" s="95">
        <v>33783</v>
      </c>
      <c r="G77" s="35"/>
    </row>
    <row r="78" spans="1:7">
      <c r="A78" s="93">
        <v>22</v>
      </c>
      <c r="B78" s="93" t="s">
        <v>129</v>
      </c>
      <c r="C78" s="94">
        <v>2019</v>
      </c>
      <c r="D78" s="94" t="str">
        <f t="shared" si="1"/>
        <v>22_2019</v>
      </c>
      <c r="E78" s="95">
        <v>455179</v>
      </c>
      <c r="F78" s="95">
        <v>49591</v>
      </c>
      <c r="G78" s="35"/>
    </row>
    <row r="79" spans="1:7">
      <c r="A79" s="93">
        <v>23</v>
      </c>
      <c r="B79" s="93" t="s">
        <v>105</v>
      </c>
      <c r="C79" s="94">
        <v>2019</v>
      </c>
      <c r="D79" s="94" t="str">
        <f t="shared" si="1"/>
        <v>23_2019</v>
      </c>
      <c r="E79" s="95">
        <v>230037</v>
      </c>
      <c r="F79" s="95">
        <v>29278</v>
      </c>
      <c r="G79" s="35"/>
    </row>
    <row r="80" spans="1:7">
      <c r="A80" s="93">
        <v>24</v>
      </c>
      <c r="B80" s="93" t="s">
        <v>130</v>
      </c>
      <c r="C80" s="94">
        <v>2019</v>
      </c>
      <c r="D80" s="94" t="str">
        <f t="shared" si="1"/>
        <v>24_2019</v>
      </c>
      <c r="E80" s="95">
        <v>420918</v>
      </c>
      <c r="F80" s="95">
        <v>42503</v>
      </c>
      <c r="G80" s="35"/>
    </row>
    <row r="81" spans="1:7">
      <c r="A81" s="93">
        <v>25</v>
      </c>
      <c r="B81" s="93" t="s">
        <v>131</v>
      </c>
      <c r="C81" s="94">
        <v>2019</v>
      </c>
      <c r="D81" s="94" t="str">
        <f t="shared" si="1"/>
        <v>25_2019</v>
      </c>
      <c r="E81" s="95">
        <v>122360</v>
      </c>
      <c r="F81" s="95">
        <v>15307</v>
      </c>
      <c r="G81" s="35"/>
    </row>
    <row r="82" spans="1:7">
      <c r="A82" s="93">
        <v>26</v>
      </c>
      <c r="B82" s="93" t="s">
        <v>106</v>
      </c>
      <c r="C82" s="94">
        <v>2019</v>
      </c>
      <c r="D82" s="94" t="str">
        <f t="shared" si="1"/>
        <v>26_2019</v>
      </c>
      <c r="E82" s="95">
        <v>2784914</v>
      </c>
      <c r="F82" s="95">
        <v>255015</v>
      </c>
      <c r="G82" s="35"/>
    </row>
    <row r="83" spans="1:7">
      <c r="A83" s="93">
        <v>27</v>
      </c>
      <c r="B83" s="93" t="s">
        <v>132</v>
      </c>
      <c r="C83" s="94">
        <v>2019</v>
      </c>
      <c r="D83" s="94" t="str">
        <f t="shared" si="1"/>
        <v>27_2019</v>
      </c>
      <c r="E83" s="95">
        <v>621589</v>
      </c>
      <c r="F83" s="95">
        <v>71870</v>
      </c>
      <c r="G83" s="35"/>
    </row>
    <row r="84" spans="1:7">
      <c r="A84" s="93">
        <v>28</v>
      </c>
      <c r="B84" s="93" t="s">
        <v>133</v>
      </c>
      <c r="C84" s="94">
        <v>2019</v>
      </c>
      <c r="D84" s="94" t="str">
        <f t="shared" si="1"/>
        <v>28_2019</v>
      </c>
      <c r="E84" s="95">
        <v>611800</v>
      </c>
      <c r="F84" s="95">
        <v>67755</v>
      </c>
      <c r="G84" s="35"/>
    </row>
    <row r="85" spans="1:7">
      <c r="A85" s="93">
        <v>29</v>
      </c>
      <c r="B85" s="93" t="s">
        <v>107</v>
      </c>
      <c r="C85" s="94">
        <v>2019</v>
      </c>
      <c r="D85" s="94" t="str">
        <f t="shared" si="1"/>
        <v>29_2019</v>
      </c>
      <c r="E85" s="95">
        <v>141938</v>
      </c>
      <c r="F85" s="95">
        <v>15063</v>
      </c>
      <c r="G85" s="35"/>
    </row>
    <row r="86" spans="1:7">
      <c r="A86" s="93">
        <v>30</v>
      </c>
      <c r="B86" s="93" t="s">
        <v>134</v>
      </c>
      <c r="C86" s="94">
        <v>2019</v>
      </c>
      <c r="D86" s="94" t="str">
        <f t="shared" si="1"/>
        <v>30_2019</v>
      </c>
      <c r="E86" s="95">
        <v>352397</v>
      </c>
      <c r="F86" s="95">
        <v>45108</v>
      </c>
      <c r="G86" s="35"/>
    </row>
    <row r="87" spans="1:7">
      <c r="A87" s="93">
        <v>31</v>
      </c>
      <c r="B87" s="93" t="s">
        <v>135</v>
      </c>
      <c r="C87" s="94">
        <v>2019</v>
      </c>
      <c r="D87" s="94" t="str">
        <f t="shared" si="1"/>
        <v>31_2019</v>
      </c>
      <c r="E87" s="95">
        <v>518806</v>
      </c>
      <c r="F87" s="95">
        <v>67808</v>
      </c>
      <c r="G87" s="35"/>
    </row>
    <row r="88" spans="1:7">
      <c r="A88" s="93">
        <v>32</v>
      </c>
      <c r="B88" s="93" t="s">
        <v>136</v>
      </c>
      <c r="C88" s="94">
        <v>2019</v>
      </c>
      <c r="D88" s="94" t="str">
        <f t="shared" si="1"/>
        <v>32_2019</v>
      </c>
      <c r="E88" s="95">
        <v>445390</v>
      </c>
      <c r="F88" s="95">
        <v>55254</v>
      </c>
      <c r="G88" s="35"/>
    </row>
    <row r="89" spans="1:7">
      <c r="A89" s="93">
        <v>33</v>
      </c>
      <c r="B89" s="93" t="s">
        <v>137</v>
      </c>
      <c r="C89" s="94">
        <v>2019</v>
      </c>
      <c r="D89" s="94" t="str">
        <f t="shared" si="1"/>
        <v>33_2019</v>
      </c>
      <c r="E89" s="95">
        <v>342608</v>
      </c>
      <c r="F89" s="95">
        <v>43195</v>
      </c>
      <c r="G89" s="35"/>
    </row>
    <row r="90" spans="1:7">
      <c r="A90" s="93">
        <v>34</v>
      </c>
      <c r="B90" s="93" t="s">
        <v>138</v>
      </c>
      <c r="C90" s="94">
        <v>2019</v>
      </c>
      <c r="D90" s="94" t="str">
        <f t="shared" si="1"/>
        <v>34_2019</v>
      </c>
      <c r="E90" s="95">
        <v>988669</v>
      </c>
      <c r="F90" s="95">
        <v>88632</v>
      </c>
      <c r="G90" s="35"/>
    </row>
    <row r="91" spans="1:7">
      <c r="A91" s="93">
        <v>35</v>
      </c>
      <c r="B91" s="93" t="s">
        <v>139</v>
      </c>
      <c r="C91" s="94">
        <v>2019</v>
      </c>
      <c r="D91" s="94" t="str">
        <f t="shared" si="1"/>
        <v>35_2019</v>
      </c>
      <c r="E91" s="95">
        <v>171304</v>
      </c>
      <c r="F91" s="95">
        <v>22503</v>
      </c>
      <c r="G91" s="35"/>
    </row>
    <row r="92" spans="1:7">
      <c r="A92" s="93">
        <v>36</v>
      </c>
      <c r="B92" s="93" t="s">
        <v>140</v>
      </c>
      <c r="C92" s="94">
        <v>2019</v>
      </c>
      <c r="D92" s="94" t="str">
        <f t="shared" si="1"/>
        <v>36_2019</v>
      </c>
      <c r="E92" s="95">
        <v>631378</v>
      </c>
      <c r="F92" s="95">
        <v>53988</v>
      </c>
      <c r="G92" s="35"/>
    </row>
    <row r="93" spans="1:7">
      <c r="A93" s="93">
        <v>37</v>
      </c>
      <c r="B93" s="93" t="s">
        <v>111</v>
      </c>
      <c r="C93" s="94">
        <v>2019</v>
      </c>
      <c r="D93" s="94" t="str">
        <f t="shared" si="1"/>
        <v>37_2019</v>
      </c>
      <c r="E93" s="95">
        <v>660744</v>
      </c>
      <c r="F93" s="95">
        <v>58376</v>
      </c>
      <c r="G93" s="35"/>
    </row>
    <row r="94" spans="1:7">
      <c r="A94" s="93">
        <v>38</v>
      </c>
      <c r="B94" s="93" t="s">
        <v>141</v>
      </c>
      <c r="C94" s="94">
        <v>2019</v>
      </c>
      <c r="D94" s="94" t="str">
        <f t="shared" si="1"/>
        <v>38_2019</v>
      </c>
      <c r="E94" s="95">
        <v>259403</v>
      </c>
      <c r="F94" s="95">
        <v>25394</v>
      </c>
      <c r="G94" s="35"/>
    </row>
    <row r="95" spans="1:7">
      <c r="A95" s="93">
        <v>39</v>
      </c>
      <c r="B95" s="93" t="s">
        <v>142</v>
      </c>
      <c r="C95" s="94">
        <v>2019</v>
      </c>
      <c r="D95" s="94" t="str">
        <f t="shared" si="1"/>
        <v>39_2019</v>
      </c>
      <c r="E95" s="95">
        <v>1287227</v>
      </c>
      <c r="F95" s="95">
        <v>97316</v>
      </c>
      <c r="G95" s="35"/>
    </row>
    <row r="96" spans="1:7">
      <c r="A96" s="93">
        <v>40</v>
      </c>
      <c r="B96" s="93" t="s">
        <v>108</v>
      </c>
      <c r="C96" s="94">
        <v>2019</v>
      </c>
      <c r="D96" s="94" t="str">
        <f t="shared" si="1"/>
        <v>40_2019</v>
      </c>
      <c r="E96" s="95">
        <v>195776</v>
      </c>
      <c r="F96" s="95">
        <v>22171</v>
      </c>
      <c r="G96" s="35"/>
    </row>
    <row r="97" spans="1:7">
      <c r="A97" s="93">
        <v>41</v>
      </c>
      <c r="B97" s="93" t="s">
        <v>143</v>
      </c>
      <c r="C97" s="94">
        <v>2019</v>
      </c>
      <c r="D97" s="94" t="str">
        <f t="shared" si="1"/>
        <v>41_2019</v>
      </c>
      <c r="E97" s="95">
        <v>841837</v>
      </c>
      <c r="F97" s="95">
        <v>70810</v>
      </c>
      <c r="G97" s="35"/>
    </row>
    <row r="98" spans="1:7">
      <c r="A98" s="93">
        <v>42</v>
      </c>
      <c r="B98" s="93" t="s">
        <v>144</v>
      </c>
      <c r="C98" s="94">
        <v>2019</v>
      </c>
      <c r="D98" s="94" t="str">
        <f t="shared" si="1"/>
        <v>42_2019</v>
      </c>
      <c r="E98" s="95">
        <v>8849075</v>
      </c>
      <c r="F98" s="95">
        <v>718542</v>
      </c>
      <c r="G98" s="35"/>
    </row>
    <row r="99" spans="1:7">
      <c r="A99" s="93">
        <v>43</v>
      </c>
      <c r="B99" s="93" t="s">
        <v>145</v>
      </c>
      <c r="C99" s="94">
        <v>2019</v>
      </c>
      <c r="D99" s="94" t="str">
        <f t="shared" si="1"/>
        <v>43_2019</v>
      </c>
      <c r="E99" s="95">
        <v>876097</v>
      </c>
      <c r="F99" s="95">
        <v>106399</v>
      </c>
      <c r="G99" s="35"/>
    </row>
    <row r="100" spans="1:7">
      <c r="A100" s="93">
        <v>44</v>
      </c>
      <c r="B100" s="93" t="s">
        <v>146</v>
      </c>
      <c r="C100" s="94">
        <v>2019</v>
      </c>
      <c r="D100" s="94" t="str">
        <f t="shared" si="1"/>
        <v>44_2019</v>
      </c>
      <c r="E100" s="95">
        <v>695005</v>
      </c>
      <c r="F100" s="95">
        <v>98964</v>
      </c>
      <c r="G100" s="35"/>
    </row>
    <row r="101" spans="1:7">
      <c r="A101" s="93">
        <v>45</v>
      </c>
      <c r="B101" s="93" t="s">
        <v>147</v>
      </c>
      <c r="C101" s="94">
        <v>2019</v>
      </c>
      <c r="D101" s="94" t="str">
        <f t="shared" si="1"/>
        <v>45_2019</v>
      </c>
      <c r="E101" s="95">
        <v>748843</v>
      </c>
      <c r="F101" s="95">
        <v>115613</v>
      </c>
      <c r="G101" s="35"/>
    </row>
    <row r="102" spans="1:7">
      <c r="A102" s="93">
        <v>46</v>
      </c>
      <c r="B102" s="93" t="s">
        <v>109</v>
      </c>
      <c r="C102" s="94">
        <v>2019</v>
      </c>
      <c r="D102" s="94" t="str">
        <f t="shared" si="1"/>
        <v>46_2019</v>
      </c>
      <c r="E102" s="95">
        <v>910358</v>
      </c>
      <c r="F102" s="95">
        <v>101776</v>
      </c>
      <c r="G102" s="35"/>
    </row>
    <row r="103" spans="1:7">
      <c r="A103" s="93">
        <v>47</v>
      </c>
      <c r="B103" s="93" t="s">
        <v>110</v>
      </c>
      <c r="C103" s="94">
        <v>2019</v>
      </c>
      <c r="D103" s="94" t="str">
        <f t="shared" si="1"/>
        <v>47_2019</v>
      </c>
      <c r="E103" s="95">
        <v>411130</v>
      </c>
      <c r="F103" s="95">
        <v>47791</v>
      </c>
      <c r="G103" s="35"/>
    </row>
    <row r="104" spans="1:7">
      <c r="A104" s="93">
        <v>48</v>
      </c>
      <c r="B104" s="93" t="s">
        <v>148</v>
      </c>
      <c r="C104" s="94">
        <v>2019</v>
      </c>
      <c r="D104" s="94" t="str">
        <f t="shared" si="1"/>
        <v>48_2019</v>
      </c>
      <c r="E104" s="95">
        <v>1894133</v>
      </c>
      <c r="F104" s="95">
        <v>183434</v>
      </c>
      <c r="G104" s="35"/>
    </row>
    <row r="105" spans="1:7">
      <c r="A105" s="93">
        <v>49</v>
      </c>
      <c r="B105" s="93" t="s">
        <v>149</v>
      </c>
      <c r="C105" s="94">
        <v>2019</v>
      </c>
      <c r="D105" s="94" t="str">
        <f t="shared" si="1"/>
        <v>49_2019</v>
      </c>
      <c r="E105" s="95">
        <v>557962</v>
      </c>
      <c r="F105" s="95">
        <v>49689</v>
      </c>
      <c r="G105" s="35"/>
    </row>
    <row r="106" spans="1:7">
      <c r="A106" s="93">
        <v>50</v>
      </c>
      <c r="B106" s="93" t="s">
        <v>150</v>
      </c>
      <c r="C106" s="94">
        <v>2019</v>
      </c>
      <c r="D106" s="94" t="str">
        <f t="shared" si="1"/>
        <v>50_2019</v>
      </c>
      <c r="E106" s="95">
        <v>1248072</v>
      </c>
      <c r="F106" s="95">
        <v>128336</v>
      </c>
      <c r="G106" s="35"/>
    </row>
    <row r="107" spans="1:7">
      <c r="A107" s="93">
        <v>51</v>
      </c>
      <c r="B107" s="93" t="s">
        <v>151</v>
      </c>
      <c r="C107" s="94">
        <v>2019</v>
      </c>
      <c r="D107" s="94" t="str">
        <f t="shared" si="1"/>
        <v>51_2019</v>
      </c>
      <c r="E107" s="95">
        <v>53838</v>
      </c>
      <c r="F107" s="95">
        <v>7175</v>
      </c>
      <c r="G107" s="35"/>
    </row>
    <row r="108" spans="1:7">
      <c r="A108" s="93">
        <v>52</v>
      </c>
      <c r="B108" s="93" t="s">
        <v>152</v>
      </c>
      <c r="C108" s="94">
        <v>2019</v>
      </c>
      <c r="D108" s="94" t="str">
        <f t="shared" si="1"/>
        <v>52_2019</v>
      </c>
      <c r="E108" s="95">
        <v>885886</v>
      </c>
      <c r="F108" s="95">
        <v>87614</v>
      </c>
      <c r="G108" s="35"/>
    </row>
    <row r="109" spans="1:7">
      <c r="A109" s="93">
        <v>53</v>
      </c>
      <c r="B109" s="93" t="s">
        <v>153</v>
      </c>
      <c r="C109" s="94">
        <v>2019</v>
      </c>
      <c r="D109" s="94" t="str">
        <f t="shared" si="1"/>
        <v>53_2019</v>
      </c>
      <c r="E109" s="95">
        <v>699899</v>
      </c>
      <c r="F109" s="95">
        <v>65175</v>
      </c>
      <c r="G109" s="35"/>
    </row>
    <row r="110" spans="1:7">
      <c r="A110" s="93">
        <v>54</v>
      </c>
      <c r="B110" s="93" t="s">
        <v>154</v>
      </c>
      <c r="C110" s="94">
        <v>2019</v>
      </c>
      <c r="D110" s="94" t="str">
        <f t="shared" si="1"/>
        <v>54_2019</v>
      </c>
      <c r="E110" s="95">
        <v>665638</v>
      </c>
      <c r="F110" s="95">
        <v>57897</v>
      </c>
      <c r="G110" s="35"/>
    </row>
    <row r="111" spans="1:7">
      <c r="A111" s="93">
        <v>55</v>
      </c>
      <c r="B111" s="93" t="s">
        <v>155</v>
      </c>
      <c r="C111" s="94">
        <v>2019</v>
      </c>
      <c r="D111" s="94" t="str">
        <f t="shared" si="1"/>
        <v>55_2019</v>
      </c>
      <c r="E111" s="95">
        <v>509018</v>
      </c>
      <c r="F111" s="95">
        <v>65199</v>
      </c>
      <c r="G111" s="35"/>
    </row>
    <row r="112" spans="1:7">
      <c r="A112" s="93">
        <v>1</v>
      </c>
      <c r="B112" s="93" t="s">
        <v>112</v>
      </c>
      <c r="C112" s="94">
        <v>2020</v>
      </c>
      <c r="D112" s="94" t="str">
        <f>CONCATENATE(A112,"_",C112)</f>
        <v>1_2020</v>
      </c>
      <c r="E112" s="95">
        <v>2182463.0499999998</v>
      </c>
      <c r="F112" s="95">
        <v>136272</v>
      </c>
      <c r="G112" s="35"/>
    </row>
    <row r="113" spans="1:7">
      <c r="A113" s="93">
        <v>2</v>
      </c>
      <c r="B113" s="93" t="s">
        <v>113</v>
      </c>
      <c r="C113" s="94">
        <v>2020</v>
      </c>
      <c r="D113" s="94" t="str">
        <f t="shared" ref="D113:D166" si="2">CONCATENATE(A113,"_",C113)</f>
        <v>2_2020</v>
      </c>
      <c r="E113" s="95">
        <v>244526.51</v>
      </c>
      <c r="F113" s="95">
        <v>15071</v>
      </c>
      <c r="G113" s="35"/>
    </row>
    <row r="114" spans="1:7">
      <c r="A114" s="93">
        <v>3</v>
      </c>
      <c r="B114" s="93" t="s">
        <v>114</v>
      </c>
      <c r="C114" s="94">
        <v>2020</v>
      </c>
      <c r="D114" s="94" t="str">
        <f t="shared" si="2"/>
        <v>3_2020</v>
      </c>
      <c r="E114" s="95">
        <v>1266241.8999999999</v>
      </c>
      <c r="F114" s="95">
        <v>77347</v>
      </c>
      <c r="G114" s="35"/>
    </row>
    <row r="115" spans="1:7">
      <c r="A115" s="93">
        <v>4</v>
      </c>
      <c r="B115" s="93" t="s">
        <v>115</v>
      </c>
      <c r="C115" s="94">
        <v>2020</v>
      </c>
      <c r="D115" s="94" t="str">
        <f t="shared" si="2"/>
        <v>4_2020</v>
      </c>
      <c r="E115" s="95">
        <v>328574.62</v>
      </c>
      <c r="F115" s="95">
        <v>20396</v>
      </c>
      <c r="G115" s="35"/>
    </row>
    <row r="116" spans="1:7">
      <c r="A116" s="93">
        <v>5</v>
      </c>
      <c r="B116" s="93" t="s">
        <v>116</v>
      </c>
      <c r="C116" s="94">
        <v>2020</v>
      </c>
      <c r="D116" s="94" t="str">
        <f t="shared" si="2"/>
        <v>5_2020</v>
      </c>
      <c r="E116" s="95">
        <v>903172.07</v>
      </c>
      <c r="F116" s="95">
        <v>55323</v>
      </c>
      <c r="G116" s="35"/>
    </row>
    <row r="117" spans="1:7">
      <c r="A117" s="93">
        <v>6</v>
      </c>
      <c r="B117" s="93" t="s">
        <v>117</v>
      </c>
      <c r="C117" s="94">
        <v>2020</v>
      </c>
      <c r="D117" s="94" t="str">
        <f t="shared" si="2"/>
        <v>6_2020</v>
      </c>
      <c r="E117" s="95">
        <v>496139.19</v>
      </c>
      <c r="F117" s="95">
        <v>29908</v>
      </c>
      <c r="G117" s="35"/>
    </row>
    <row r="118" spans="1:7">
      <c r="A118" s="93">
        <v>7</v>
      </c>
      <c r="B118" s="93" t="s">
        <v>118</v>
      </c>
      <c r="C118" s="94">
        <v>2020</v>
      </c>
      <c r="D118" s="94" t="str">
        <f t="shared" si="2"/>
        <v>7_2020</v>
      </c>
      <c r="E118" s="95">
        <v>1028457.11</v>
      </c>
      <c r="F118" s="95">
        <v>67254</v>
      </c>
      <c r="G118" s="35"/>
    </row>
    <row r="119" spans="1:7">
      <c r="A119" s="93">
        <v>8</v>
      </c>
      <c r="B119" s="93" t="s">
        <v>119</v>
      </c>
      <c r="C119" s="94">
        <v>2020</v>
      </c>
      <c r="D119" s="94" t="str">
        <f t="shared" si="2"/>
        <v>8_2020</v>
      </c>
      <c r="E119" s="95">
        <v>1498698.47</v>
      </c>
      <c r="F119" s="95">
        <v>84626</v>
      </c>
      <c r="G119" s="35"/>
    </row>
    <row r="120" spans="1:7">
      <c r="A120" s="93">
        <v>9</v>
      </c>
      <c r="B120" s="93" t="s">
        <v>120</v>
      </c>
      <c r="C120" s="94">
        <v>2020</v>
      </c>
      <c r="D120" s="94" t="str">
        <f t="shared" si="2"/>
        <v>9_2020</v>
      </c>
      <c r="E120" s="95">
        <v>1864316.43</v>
      </c>
      <c r="F120" s="95">
        <v>109767</v>
      </c>
      <c r="G120" s="35"/>
    </row>
    <row r="121" spans="1:7">
      <c r="A121" s="93">
        <v>10</v>
      </c>
      <c r="B121" s="93" t="s">
        <v>101</v>
      </c>
      <c r="C121" s="94">
        <v>2020</v>
      </c>
      <c r="D121" s="94" t="str">
        <f t="shared" si="2"/>
        <v>10_2020</v>
      </c>
      <c r="E121" s="95">
        <v>242235.38</v>
      </c>
      <c r="F121" s="95">
        <v>18742</v>
      </c>
      <c r="G121" s="35"/>
    </row>
    <row r="122" spans="1:7">
      <c r="A122" s="93">
        <v>11</v>
      </c>
      <c r="B122" s="93" t="s">
        <v>102</v>
      </c>
      <c r="C122" s="94">
        <v>2020</v>
      </c>
      <c r="D122" s="94" t="str">
        <f t="shared" si="2"/>
        <v>11_2020</v>
      </c>
      <c r="E122" s="95">
        <v>495601.39</v>
      </c>
      <c r="F122" s="95">
        <v>31778</v>
      </c>
      <c r="G122" s="35"/>
    </row>
    <row r="123" spans="1:7">
      <c r="A123" s="93">
        <v>12</v>
      </c>
      <c r="B123" s="93" t="s">
        <v>121</v>
      </c>
      <c r="C123" s="94">
        <v>2020</v>
      </c>
      <c r="D123" s="94" t="str">
        <f t="shared" si="2"/>
        <v>12_2020</v>
      </c>
      <c r="E123" s="95">
        <v>1109471.29</v>
      </c>
      <c r="F123" s="95">
        <v>64066</v>
      </c>
      <c r="G123" s="35"/>
    </row>
    <row r="124" spans="1:7">
      <c r="A124" s="93">
        <v>13</v>
      </c>
      <c r="B124" s="93" t="s">
        <v>122</v>
      </c>
      <c r="C124" s="94">
        <v>2020</v>
      </c>
      <c r="D124" s="94" t="str">
        <f t="shared" si="2"/>
        <v>13_2020</v>
      </c>
      <c r="E124" s="95">
        <v>1264342.54</v>
      </c>
      <c r="F124" s="95">
        <v>73864</v>
      </c>
      <c r="G124" s="35"/>
    </row>
    <row r="125" spans="1:7">
      <c r="A125" s="93">
        <v>14</v>
      </c>
      <c r="B125" s="93" t="s">
        <v>103</v>
      </c>
      <c r="C125" s="94">
        <v>2020</v>
      </c>
      <c r="D125" s="94" t="str">
        <f t="shared" si="2"/>
        <v>14_2020</v>
      </c>
      <c r="E125" s="95">
        <v>2118241.9500000002</v>
      </c>
      <c r="F125" s="95">
        <v>135119</v>
      </c>
      <c r="G125" s="35"/>
    </row>
    <row r="126" spans="1:7">
      <c r="A126" s="93">
        <v>15</v>
      </c>
      <c r="B126" s="93" t="s">
        <v>123</v>
      </c>
      <c r="C126" s="94">
        <v>2020</v>
      </c>
      <c r="D126" s="94" t="str">
        <f t="shared" si="2"/>
        <v>15_2020</v>
      </c>
      <c r="E126" s="95">
        <v>457534.59</v>
      </c>
      <c r="F126" s="95">
        <v>35517</v>
      </c>
      <c r="G126" s="35"/>
    </row>
    <row r="127" spans="1:7">
      <c r="A127" s="93">
        <v>16</v>
      </c>
      <c r="B127" s="93" t="s">
        <v>124</v>
      </c>
      <c r="C127" s="94">
        <v>2020</v>
      </c>
      <c r="D127" s="94" t="str">
        <f t="shared" si="2"/>
        <v>16_2020</v>
      </c>
      <c r="E127" s="95">
        <v>8358775.4299999997</v>
      </c>
      <c r="F127" s="95">
        <v>358249</v>
      </c>
      <c r="G127" s="35"/>
    </row>
    <row r="128" spans="1:7">
      <c r="A128" s="93">
        <v>17</v>
      </c>
      <c r="B128" s="93" t="s">
        <v>125</v>
      </c>
      <c r="C128" s="94">
        <v>2020</v>
      </c>
      <c r="D128" s="94" t="str">
        <f t="shared" si="2"/>
        <v>17_2020</v>
      </c>
      <c r="E128" s="95">
        <v>1404023.45</v>
      </c>
      <c r="F128" s="95">
        <v>83224</v>
      </c>
      <c r="G128" s="35"/>
    </row>
    <row r="129" spans="1:7">
      <c r="A129" s="93">
        <v>18</v>
      </c>
      <c r="B129" s="93" t="s">
        <v>126</v>
      </c>
      <c r="C129" s="94">
        <v>2020</v>
      </c>
      <c r="D129" s="94" t="str">
        <f t="shared" si="2"/>
        <v>18_2020</v>
      </c>
      <c r="E129" s="95">
        <v>1318627.5</v>
      </c>
      <c r="F129" s="95">
        <v>77184</v>
      </c>
      <c r="G129" s="35"/>
    </row>
    <row r="130" spans="1:7">
      <c r="A130" s="93">
        <v>19</v>
      </c>
      <c r="B130" s="93" t="s">
        <v>127</v>
      </c>
      <c r="C130" s="94">
        <v>2020</v>
      </c>
      <c r="D130" s="94" t="str">
        <f t="shared" si="2"/>
        <v>19_2020</v>
      </c>
      <c r="E130" s="95">
        <v>2637448.16</v>
      </c>
      <c r="F130" s="95">
        <v>186126</v>
      </c>
      <c r="G130" s="35"/>
    </row>
    <row r="131" spans="1:7">
      <c r="A131" s="93">
        <v>20</v>
      </c>
      <c r="B131" s="93" t="s">
        <v>128</v>
      </c>
      <c r="C131" s="94">
        <v>2020</v>
      </c>
      <c r="D131" s="94" t="str">
        <f t="shared" si="2"/>
        <v>20_2020</v>
      </c>
      <c r="E131" s="95">
        <v>980696.22</v>
      </c>
      <c r="F131" s="95">
        <v>55214</v>
      </c>
      <c r="G131" s="35"/>
    </row>
    <row r="132" spans="1:7">
      <c r="A132" s="93">
        <v>21</v>
      </c>
      <c r="B132" s="93" t="s">
        <v>104</v>
      </c>
      <c r="C132" s="94">
        <v>2020</v>
      </c>
      <c r="D132" s="94" t="str">
        <f t="shared" si="2"/>
        <v>21_2020</v>
      </c>
      <c r="E132" s="95">
        <v>563751.99</v>
      </c>
      <c r="F132" s="95">
        <v>33783</v>
      </c>
      <c r="G132" s="35"/>
    </row>
    <row r="133" spans="1:7">
      <c r="A133" s="93">
        <v>22</v>
      </c>
      <c r="B133" s="93" t="s">
        <v>129</v>
      </c>
      <c r="C133" s="94">
        <v>2020</v>
      </c>
      <c r="D133" s="94" t="str">
        <f t="shared" si="2"/>
        <v>22_2020</v>
      </c>
      <c r="E133" s="95">
        <v>743600.07</v>
      </c>
      <c r="F133" s="95">
        <v>49591</v>
      </c>
      <c r="G133" s="35"/>
    </row>
    <row r="134" spans="1:7">
      <c r="A134" s="93">
        <v>23</v>
      </c>
      <c r="B134" s="93" t="s">
        <v>105</v>
      </c>
      <c r="C134" s="94">
        <v>2020</v>
      </c>
      <c r="D134" s="94" t="str">
        <f t="shared" si="2"/>
        <v>23_2020</v>
      </c>
      <c r="E134" s="95">
        <v>373620.98</v>
      </c>
      <c r="F134" s="95">
        <v>29278</v>
      </c>
      <c r="G134" s="35"/>
    </row>
    <row r="135" spans="1:7">
      <c r="A135" s="93">
        <v>24</v>
      </c>
      <c r="B135" s="93" t="s">
        <v>130</v>
      </c>
      <c r="C135" s="94">
        <v>2020</v>
      </c>
      <c r="D135" s="94" t="str">
        <f t="shared" si="2"/>
        <v>24_2020</v>
      </c>
      <c r="E135" s="95">
        <v>687995.76</v>
      </c>
      <c r="F135" s="95">
        <v>42503</v>
      </c>
      <c r="G135" s="35"/>
    </row>
    <row r="136" spans="1:7">
      <c r="A136" s="93">
        <v>25</v>
      </c>
      <c r="B136" s="93" t="s">
        <v>131</v>
      </c>
      <c r="C136" s="94">
        <v>2020</v>
      </c>
      <c r="D136" s="94" t="str">
        <f t="shared" si="2"/>
        <v>25_2020</v>
      </c>
      <c r="E136" s="95">
        <v>221193.44</v>
      </c>
      <c r="F136" s="95">
        <v>15307</v>
      </c>
      <c r="G136" s="35"/>
    </row>
    <row r="137" spans="1:7">
      <c r="A137" s="93">
        <v>26</v>
      </c>
      <c r="B137" s="93" t="s">
        <v>106</v>
      </c>
      <c r="C137" s="94">
        <v>2020</v>
      </c>
      <c r="D137" s="94" t="str">
        <f t="shared" si="2"/>
        <v>26_2020</v>
      </c>
      <c r="E137" s="95">
        <v>4548409.88</v>
      </c>
      <c r="F137" s="95">
        <v>255015</v>
      </c>
      <c r="G137" s="35"/>
    </row>
    <row r="138" spans="1:7">
      <c r="A138" s="93">
        <v>27</v>
      </c>
      <c r="B138" s="93" t="s">
        <v>132</v>
      </c>
      <c r="C138" s="94">
        <v>2020</v>
      </c>
      <c r="D138" s="94" t="str">
        <f t="shared" si="2"/>
        <v>27_2020</v>
      </c>
      <c r="E138" s="95">
        <v>1048690.44</v>
      </c>
      <c r="F138" s="95">
        <v>71870</v>
      </c>
      <c r="G138" s="35"/>
    </row>
    <row r="139" spans="1:7">
      <c r="A139" s="93">
        <v>28</v>
      </c>
      <c r="B139" s="93" t="s">
        <v>133</v>
      </c>
      <c r="C139" s="94">
        <v>2020</v>
      </c>
      <c r="D139" s="94" t="str">
        <f t="shared" si="2"/>
        <v>28_2020</v>
      </c>
      <c r="E139" s="95">
        <v>1027290.97</v>
      </c>
      <c r="F139" s="95">
        <v>67755</v>
      </c>
      <c r="G139" s="35"/>
    </row>
    <row r="140" spans="1:7">
      <c r="A140" s="93">
        <v>29</v>
      </c>
      <c r="B140" s="93" t="s">
        <v>107</v>
      </c>
      <c r="C140" s="94">
        <v>2020</v>
      </c>
      <c r="D140" s="94" t="str">
        <f t="shared" si="2"/>
        <v>29_2020</v>
      </c>
      <c r="E140" s="95">
        <v>224905.31</v>
      </c>
      <c r="F140" s="95">
        <v>15063</v>
      </c>
      <c r="G140" s="35"/>
    </row>
    <row r="141" spans="1:7">
      <c r="A141" s="93">
        <v>30</v>
      </c>
      <c r="B141" s="93" t="s">
        <v>134</v>
      </c>
      <c r="C141" s="94">
        <v>2020</v>
      </c>
      <c r="D141" s="94" t="str">
        <f t="shared" si="2"/>
        <v>30_2020</v>
      </c>
      <c r="E141" s="95">
        <v>578917.52</v>
      </c>
      <c r="F141" s="95">
        <v>45108</v>
      </c>
      <c r="G141" s="35"/>
    </row>
    <row r="142" spans="1:7">
      <c r="A142" s="93">
        <v>31</v>
      </c>
      <c r="B142" s="93" t="s">
        <v>135</v>
      </c>
      <c r="C142" s="94">
        <v>2020</v>
      </c>
      <c r="D142" s="94" t="str">
        <f t="shared" si="2"/>
        <v>31_2020</v>
      </c>
      <c r="E142" s="95">
        <v>860967.09</v>
      </c>
      <c r="F142" s="95">
        <v>67808</v>
      </c>
      <c r="G142" s="35"/>
    </row>
    <row r="143" spans="1:7">
      <c r="A143" s="93">
        <v>32</v>
      </c>
      <c r="B143" s="93" t="s">
        <v>136</v>
      </c>
      <c r="C143" s="94">
        <v>2020</v>
      </c>
      <c r="D143" s="94" t="str">
        <f t="shared" si="2"/>
        <v>32_2020</v>
      </c>
      <c r="E143" s="95">
        <v>752945.14</v>
      </c>
      <c r="F143" s="95">
        <v>55254</v>
      </c>
      <c r="G143" s="35"/>
    </row>
    <row r="144" spans="1:7">
      <c r="A144" s="93">
        <v>33</v>
      </c>
      <c r="B144" s="93" t="s">
        <v>137</v>
      </c>
      <c r="C144" s="94">
        <v>2020</v>
      </c>
      <c r="D144" s="94" t="str">
        <f t="shared" si="2"/>
        <v>33_2020</v>
      </c>
      <c r="E144" s="95">
        <v>539992.12</v>
      </c>
      <c r="F144" s="95">
        <v>43195</v>
      </c>
      <c r="G144" s="35"/>
    </row>
    <row r="145" spans="1:7">
      <c r="A145" s="93">
        <v>34</v>
      </c>
      <c r="B145" s="93" t="s">
        <v>138</v>
      </c>
      <c r="C145" s="94">
        <v>2020</v>
      </c>
      <c r="D145" s="94" t="str">
        <f t="shared" si="2"/>
        <v>34_2020</v>
      </c>
      <c r="E145" s="95">
        <v>1659418.97</v>
      </c>
      <c r="F145" s="95">
        <v>88632</v>
      </c>
      <c r="G145" s="35"/>
    </row>
    <row r="146" spans="1:7">
      <c r="A146" s="93">
        <v>35</v>
      </c>
      <c r="B146" s="93" t="s">
        <v>139</v>
      </c>
      <c r="C146" s="94">
        <v>2020</v>
      </c>
      <c r="D146" s="94" t="str">
        <f t="shared" si="2"/>
        <v>35_2020</v>
      </c>
      <c r="E146" s="95">
        <v>261389.31</v>
      </c>
      <c r="F146" s="95">
        <v>22503</v>
      </c>
      <c r="G146" s="35"/>
    </row>
    <row r="147" spans="1:7">
      <c r="A147" s="93">
        <v>36</v>
      </c>
      <c r="B147" s="93" t="s">
        <v>140</v>
      </c>
      <c r="C147" s="94">
        <v>2020</v>
      </c>
      <c r="D147" s="94" t="str">
        <f t="shared" si="2"/>
        <v>36_2020</v>
      </c>
      <c r="E147" s="95">
        <v>962457.51</v>
      </c>
      <c r="F147" s="95">
        <v>53988</v>
      </c>
      <c r="G147" s="35"/>
    </row>
    <row r="148" spans="1:7">
      <c r="A148" s="93">
        <v>37</v>
      </c>
      <c r="B148" s="93" t="s">
        <v>111</v>
      </c>
      <c r="C148" s="94">
        <v>2020</v>
      </c>
      <c r="D148" s="94" t="str">
        <f t="shared" si="2"/>
        <v>37_2020</v>
      </c>
      <c r="E148" s="95">
        <v>1042661.73</v>
      </c>
      <c r="F148" s="95">
        <v>58376</v>
      </c>
      <c r="G148" s="35"/>
    </row>
    <row r="149" spans="1:7">
      <c r="A149" s="93">
        <v>38</v>
      </c>
      <c r="B149" s="93" t="s">
        <v>141</v>
      </c>
      <c r="C149" s="94">
        <v>2020</v>
      </c>
      <c r="D149" s="94" t="str">
        <f t="shared" si="2"/>
        <v>38_2020</v>
      </c>
      <c r="E149" s="95">
        <v>376966.87</v>
      </c>
      <c r="F149" s="95">
        <v>25394</v>
      </c>
      <c r="G149" s="35"/>
    </row>
    <row r="150" spans="1:7">
      <c r="A150" s="93">
        <v>39</v>
      </c>
      <c r="B150" s="93" t="s">
        <v>142</v>
      </c>
      <c r="C150" s="94">
        <v>2020</v>
      </c>
      <c r="D150" s="94" t="str">
        <f t="shared" si="2"/>
        <v>39_2020</v>
      </c>
      <c r="E150" s="95">
        <v>2096250.06</v>
      </c>
      <c r="F150" s="95">
        <v>97316</v>
      </c>
      <c r="G150" s="35"/>
    </row>
    <row r="151" spans="1:7">
      <c r="A151" s="93">
        <v>40</v>
      </c>
      <c r="B151" s="93" t="s">
        <v>108</v>
      </c>
      <c r="C151" s="94">
        <v>2020</v>
      </c>
      <c r="D151" s="94" t="str">
        <f t="shared" si="2"/>
        <v>40_2020</v>
      </c>
      <c r="E151" s="95">
        <v>298581.24</v>
      </c>
      <c r="F151" s="95">
        <v>22171</v>
      </c>
      <c r="G151" s="35"/>
    </row>
    <row r="152" spans="1:7">
      <c r="A152" s="93">
        <v>41</v>
      </c>
      <c r="B152" s="93" t="s">
        <v>143</v>
      </c>
      <c r="C152" s="94">
        <v>2020</v>
      </c>
      <c r="D152" s="94" t="str">
        <f t="shared" si="2"/>
        <v>41_2020</v>
      </c>
      <c r="E152" s="95">
        <v>1369033.08</v>
      </c>
      <c r="F152" s="95">
        <v>70810</v>
      </c>
      <c r="G152" s="35"/>
    </row>
    <row r="153" spans="1:7">
      <c r="A153" s="93">
        <v>42</v>
      </c>
      <c r="B153" s="93" t="s">
        <v>144</v>
      </c>
      <c r="C153" s="94">
        <v>2020</v>
      </c>
      <c r="D153" s="94" t="str">
        <f t="shared" si="2"/>
        <v>42_2020</v>
      </c>
      <c r="E153" s="95">
        <v>14752186.890000001</v>
      </c>
      <c r="F153" s="95">
        <v>718542</v>
      </c>
      <c r="G153" s="35"/>
    </row>
    <row r="154" spans="1:7">
      <c r="A154" s="93">
        <v>43</v>
      </c>
      <c r="B154" s="93" t="s">
        <v>145</v>
      </c>
      <c r="C154" s="94">
        <v>2020</v>
      </c>
      <c r="D154" s="94" t="str">
        <f t="shared" si="2"/>
        <v>43_2020</v>
      </c>
      <c r="E154" s="95">
        <v>1583594.09</v>
      </c>
      <c r="F154" s="95">
        <v>106399</v>
      </c>
      <c r="G154" s="35"/>
    </row>
    <row r="155" spans="1:7">
      <c r="A155" s="93">
        <v>44</v>
      </c>
      <c r="B155" s="93" t="s">
        <v>146</v>
      </c>
      <c r="C155" s="94">
        <v>2020</v>
      </c>
      <c r="D155" s="94" t="str">
        <f t="shared" si="2"/>
        <v>44_2020</v>
      </c>
      <c r="E155" s="95">
        <v>1141044.81</v>
      </c>
      <c r="F155" s="95">
        <v>98964</v>
      </c>
      <c r="G155" s="35"/>
    </row>
    <row r="156" spans="1:7">
      <c r="A156" s="93">
        <v>45</v>
      </c>
      <c r="B156" s="93" t="s">
        <v>147</v>
      </c>
      <c r="C156" s="94">
        <v>2020</v>
      </c>
      <c r="D156" s="94" t="str">
        <f t="shared" si="2"/>
        <v>45_2020</v>
      </c>
      <c r="E156" s="95">
        <v>1298442.3600000001</v>
      </c>
      <c r="F156" s="95">
        <v>115613</v>
      </c>
      <c r="G156" s="35"/>
    </row>
    <row r="157" spans="1:7">
      <c r="A157" s="93">
        <v>46</v>
      </c>
      <c r="B157" s="93" t="s">
        <v>109</v>
      </c>
      <c r="C157" s="94">
        <v>2020</v>
      </c>
      <c r="D157" s="94" t="str">
        <f t="shared" si="2"/>
        <v>46_2020</v>
      </c>
      <c r="E157" s="95">
        <v>1674974.22</v>
      </c>
      <c r="F157" s="95">
        <v>101776</v>
      </c>
      <c r="G157" s="35"/>
    </row>
    <row r="158" spans="1:7">
      <c r="A158" s="93">
        <v>47</v>
      </c>
      <c r="B158" s="93" t="s">
        <v>110</v>
      </c>
      <c r="C158" s="94">
        <v>2020</v>
      </c>
      <c r="D158" s="94" t="str">
        <f t="shared" si="2"/>
        <v>47_2020</v>
      </c>
      <c r="E158" s="95">
        <v>690867.94</v>
      </c>
      <c r="F158" s="95">
        <v>47791</v>
      </c>
      <c r="G158" s="35"/>
    </row>
    <row r="159" spans="1:7">
      <c r="A159" s="93">
        <v>48</v>
      </c>
      <c r="B159" s="93" t="s">
        <v>148</v>
      </c>
      <c r="C159" s="94">
        <v>2020</v>
      </c>
      <c r="D159" s="94" t="str">
        <f t="shared" si="2"/>
        <v>48_2020</v>
      </c>
      <c r="E159" s="95">
        <v>3244764.59</v>
      </c>
      <c r="F159" s="95">
        <v>183434</v>
      </c>
      <c r="G159" s="35"/>
    </row>
    <row r="160" spans="1:7">
      <c r="A160" s="93">
        <v>49</v>
      </c>
      <c r="B160" s="93" t="s">
        <v>149</v>
      </c>
      <c r="C160" s="94">
        <v>2020</v>
      </c>
      <c r="D160" s="94" t="str">
        <f t="shared" si="2"/>
        <v>49_2020</v>
      </c>
      <c r="E160" s="95">
        <v>956882.04</v>
      </c>
      <c r="F160" s="95">
        <v>49689</v>
      </c>
      <c r="G160" s="35"/>
    </row>
    <row r="161" spans="1:7">
      <c r="A161" s="93">
        <v>50</v>
      </c>
      <c r="B161" s="93" t="s">
        <v>150</v>
      </c>
      <c r="C161" s="94">
        <v>2020</v>
      </c>
      <c r="D161" s="94" t="str">
        <f t="shared" si="2"/>
        <v>50_2020</v>
      </c>
      <c r="E161" s="95">
        <v>2140856.58</v>
      </c>
      <c r="F161" s="95">
        <v>128336</v>
      </c>
      <c r="G161" s="35"/>
    </row>
    <row r="162" spans="1:7">
      <c r="A162" s="93">
        <v>51</v>
      </c>
      <c r="B162" s="93" t="s">
        <v>151</v>
      </c>
      <c r="C162" s="94">
        <v>2020</v>
      </c>
      <c r="D162" s="94" t="str">
        <f t="shared" si="2"/>
        <v>51_2020</v>
      </c>
      <c r="E162" s="95">
        <v>100880.1</v>
      </c>
      <c r="F162" s="95">
        <v>7175</v>
      </c>
      <c r="G162" s="35"/>
    </row>
    <row r="163" spans="1:7">
      <c r="A163" s="93">
        <v>52</v>
      </c>
      <c r="B163" s="93" t="s">
        <v>152</v>
      </c>
      <c r="C163" s="94">
        <v>2020</v>
      </c>
      <c r="D163" s="94" t="str">
        <f t="shared" si="2"/>
        <v>52_2020</v>
      </c>
      <c r="E163" s="95">
        <v>1496354.28</v>
      </c>
      <c r="F163" s="95">
        <v>87614</v>
      </c>
      <c r="G163" s="35"/>
    </row>
    <row r="164" spans="1:7">
      <c r="A164" s="93">
        <v>53</v>
      </c>
      <c r="B164" s="93" t="s">
        <v>153</v>
      </c>
      <c r="C164" s="94">
        <v>2020</v>
      </c>
      <c r="D164" s="94" t="str">
        <f t="shared" si="2"/>
        <v>53_2020</v>
      </c>
      <c r="E164" s="95">
        <v>1143122.42</v>
      </c>
      <c r="F164" s="95">
        <v>65175</v>
      </c>
      <c r="G164" s="35"/>
    </row>
    <row r="165" spans="1:7">
      <c r="A165" s="93">
        <v>54</v>
      </c>
      <c r="B165" s="93" t="s">
        <v>154</v>
      </c>
      <c r="C165" s="94">
        <v>2020</v>
      </c>
      <c r="D165" s="94" t="str">
        <f t="shared" si="2"/>
        <v>54_2020</v>
      </c>
      <c r="E165" s="95">
        <v>1121829.53</v>
      </c>
      <c r="F165" s="95">
        <v>57897</v>
      </c>
      <c r="G165" s="35"/>
    </row>
    <row r="166" spans="1:7">
      <c r="A166" s="93">
        <v>55</v>
      </c>
      <c r="B166" s="93" t="s">
        <v>155</v>
      </c>
      <c r="C166" s="94">
        <v>2020</v>
      </c>
      <c r="D166" s="94" t="str">
        <f t="shared" si="2"/>
        <v>55_2020</v>
      </c>
      <c r="E166" s="95">
        <v>885773.42</v>
      </c>
      <c r="F166" s="95">
        <v>65199</v>
      </c>
      <c r="G166" s="35"/>
    </row>
    <row r="167" spans="1:7">
      <c r="A167" s="93">
        <v>1</v>
      </c>
      <c r="B167" s="93" t="s">
        <v>112</v>
      </c>
      <c r="C167" s="94">
        <v>2021</v>
      </c>
      <c r="D167" s="94" t="str">
        <f>CONCATENATE(A167,"_",C167)</f>
        <v>1_2021</v>
      </c>
      <c r="E167" s="95">
        <v>2267224.2999999998</v>
      </c>
      <c r="F167" s="95">
        <v>136272</v>
      </c>
      <c r="G167" s="35"/>
    </row>
    <row r="168" spans="1:7">
      <c r="A168" s="93">
        <v>2</v>
      </c>
      <c r="B168" s="93" t="s">
        <v>113</v>
      </c>
      <c r="C168" s="94">
        <v>2021</v>
      </c>
      <c r="D168" s="94" t="str">
        <f t="shared" ref="D168:D221" si="3">CONCATENATE(A168,"_",C168)</f>
        <v>2_2021</v>
      </c>
      <c r="E168" s="95">
        <v>254744.68</v>
      </c>
      <c r="F168" s="95">
        <v>15071</v>
      </c>
      <c r="G168" s="35"/>
    </row>
    <row r="169" spans="1:7">
      <c r="A169" s="93">
        <v>3</v>
      </c>
      <c r="B169" s="93" t="s">
        <v>114</v>
      </c>
      <c r="C169" s="94">
        <v>2021</v>
      </c>
      <c r="D169" s="94" t="str">
        <f t="shared" si="3"/>
        <v>3_2021</v>
      </c>
      <c r="E169" s="95">
        <v>1309578.56</v>
      </c>
      <c r="F169" s="95">
        <v>77347</v>
      </c>
      <c r="G169" s="35"/>
    </row>
    <row r="170" spans="1:7">
      <c r="A170" s="93">
        <v>4</v>
      </c>
      <c r="B170" s="93" t="s">
        <v>115</v>
      </c>
      <c r="C170" s="94">
        <v>2021</v>
      </c>
      <c r="D170" s="94" t="str">
        <f t="shared" si="3"/>
        <v>4_2021</v>
      </c>
      <c r="E170" s="95">
        <v>336220.64</v>
      </c>
      <c r="F170" s="95">
        <v>20396</v>
      </c>
      <c r="G170" s="35"/>
    </row>
    <row r="171" spans="1:7">
      <c r="A171" s="93">
        <v>5</v>
      </c>
      <c r="B171" s="93" t="s">
        <v>116</v>
      </c>
      <c r="C171" s="94">
        <v>2021</v>
      </c>
      <c r="D171" s="94" t="str">
        <f t="shared" si="3"/>
        <v>5_2021</v>
      </c>
      <c r="E171" s="95">
        <v>895512.1</v>
      </c>
      <c r="F171" s="95">
        <v>55323</v>
      </c>
      <c r="G171" s="35"/>
    </row>
    <row r="172" spans="1:7">
      <c r="A172" s="93">
        <v>6</v>
      </c>
      <c r="B172" s="93" t="s">
        <v>117</v>
      </c>
      <c r="C172" s="94">
        <v>2021</v>
      </c>
      <c r="D172" s="94" t="str">
        <f t="shared" si="3"/>
        <v>6_2021</v>
      </c>
      <c r="E172" s="95">
        <v>534135.76</v>
      </c>
      <c r="F172" s="95">
        <v>29908</v>
      </c>
      <c r="G172" s="35"/>
    </row>
    <row r="173" spans="1:7">
      <c r="A173" s="93">
        <v>7</v>
      </c>
      <c r="B173" s="93" t="s">
        <v>118</v>
      </c>
      <c r="C173" s="94">
        <v>2021</v>
      </c>
      <c r="D173" s="94" t="str">
        <f t="shared" si="3"/>
        <v>7_2021</v>
      </c>
      <c r="E173" s="95">
        <v>1073679.8</v>
      </c>
      <c r="F173" s="95">
        <v>67254</v>
      </c>
      <c r="G173" s="35"/>
    </row>
    <row r="174" spans="1:7">
      <c r="A174" s="93">
        <v>8</v>
      </c>
      <c r="B174" s="93" t="s">
        <v>119</v>
      </c>
      <c r="C174" s="94">
        <v>2021</v>
      </c>
      <c r="D174" s="94" t="str">
        <f t="shared" si="3"/>
        <v>8_2021</v>
      </c>
      <c r="E174" s="95">
        <v>1523195.85</v>
      </c>
      <c r="F174" s="95">
        <v>84626</v>
      </c>
      <c r="G174" s="35"/>
    </row>
    <row r="175" spans="1:7">
      <c r="A175" s="93">
        <v>9</v>
      </c>
      <c r="B175" s="93" t="s">
        <v>120</v>
      </c>
      <c r="C175" s="94">
        <v>2021</v>
      </c>
      <c r="D175" s="94" t="str">
        <f t="shared" si="3"/>
        <v>9_2021</v>
      </c>
      <c r="E175" s="95">
        <v>1938393.36</v>
      </c>
      <c r="F175" s="95">
        <v>109767</v>
      </c>
      <c r="G175" s="35"/>
    </row>
    <row r="176" spans="1:7">
      <c r="A176" s="93">
        <v>10</v>
      </c>
      <c r="B176" s="93" t="s">
        <v>101</v>
      </c>
      <c r="C176" s="94">
        <v>2021</v>
      </c>
      <c r="D176" s="94" t="str">
        <f t="shared" si="3"/>
        <v>10_2021</v>
      </c>
      <c r="E176" s="95">
        <v>256030.23</v>
      </c>
      <c r="F176" s="95">
        <v>18742</v>
      </c>
      <c r="G176" s="35"/>
    </row>
    <row r="177" spans="1:7">
      <c r="A177" s="93">
        <v>11</v>
      </c>
      <c r="B177" s="93" t="s">
        <v>102</v>
      </c>
      <c r="C177" s="94">
        <v>2021</v>
      </c>
      <c r="D177" s="94" t="str">
        <f t="shared" si="3"/>
        <v>11_2021</v>
      </c>
      <c r="E177" s="95">
        <v>498631.06</v>
      </c>
      <c r="F177" s="95">
        <v>31778</v>
      </c>
      <c r="G177" s="35"/>
    </row>
    <row r="178" spans="1:7">
      <c r="A178" s="93">
        <v>12</v>
      </c>
      <c r="B178" s="93" t="s">
        <v>121</v>
      </c>
      <c r="C178" s="94">
        <v>2021</v>
      </c>
      <c r="D178" s="94" t="str">
        <f t="shared" si="3"/>
        <v>12_2021</v>
      </c>
      <c r="E178" s="95">
        <v>1146606.17</v>
      </c>
      <c r="F178" s="95">
        <v>64066</v>
      </c>
      <c r="G178" s="35"/>
    </row>
    <row r="179" spans="1:7">
      <c r="A179" s="93">
        <v>13</v>
      </c>
      <c r="B179" s="93" t="s">
        <v>122</v>
      </c>
      <c r="C179" s="94">
        <v>2021</v>
      </c>
      <c r="D179" s="94" t="str">
        <f t="shared" si="3"/>
        <v>13_2021</v>
      </c>
      <c r="E179" s="95">
        <v>1316728.18</v>
      </c>
      <c r="F179" s="95">
        <v>73864</v>
      </c>
      <c r="G179" s="35"/>
    </row>
    <row r="180" spans="1:7">
      <c r="A180" s="93">
        <v>14</v>
      </c>
      <c r="B180" s="93" t="s">
        <v>103</v>
      </c>
      <c r="C180" s="94">
        <v>2021</v>
      </c>
      <c r="D180" s="94" t="str">
        <f t="shared" si="3"/>
        <v>14_2021</v>
      </c>
      <c r="E180" s="95">
        <v>2135961.5099999998</v>
      </c>
      <c r="F180" s="95">
        <v>135119</v>
      </c>
      <c r="G180" s="35"/>
    </row>
    <row r="181" spans="1:7">
      <c r="A181" s="93">
        <v>15</v>
      </c>
      <c r="B181" s="93" t="s">
        <v>123</v>
      </c>
      <c r="C181" s="94">
        <v>2021</v>
      </c>
      <c r="D181" s="94" t="str">
        <f t="shared" si="3"/>
        <v>15_2021</v>
      </c>
      <c r="E181" s="95">
        <v>471644.34</v>
      </c>
      <c r="F181" s="95">
        <v>35517</v>
      </c>
      <c r="G181" s="35"/>
    </row>
    <row r="182" spans="1:7">
      <c r="A182" s="93">
        <v>16</v>
      </c>
      <c r="B182" s="93" t="s">
        <v>124</v>
      </c>
      <c r="C182" s="94">
        <v>2021</v>
      </c>
      <c r="D182" s="94" t="str">
        <f t="shared" si="3"/>
        <v>16_2021</v>
      </c>
      <c r="E182" s="95">
        <v>8615870.0399999991</v>
      </c>
      <c r="F182" s="95">
        <v>358249</v>
      </c>
      <c r="G182" s="35"/>
    </row>
    <row r="183" spans="1:7">
      <c r="A183" s="93">
        <v>17</v>
      </c>
      <c r="B183" s="93" t="s">
        <v>125</v>
      </c>
      <c r="C183" s="94">
        <v>2021</v>
      </c>
      <c r="D183" s="94" t="str">
        <f t="shared" si="3"/>
        <v>17_2021</v>
      </c>
      <c r="E183" s="95">
        <v>1465095.08</v>
      </c>
      <c r="F183" s="95">
        <v>83224</v>
      </c>
      <c r="G183" s="35"/>
    </row>
    <row r="184" spans="1:7">
      <c r="A184" s="93">
        <v>18</v>
      </c>
      <c r="B184" s="93" t="s">
        <v>126</v>
      </c>
      <c r="C184" s="94">
        <v>2021</v>
      </c>
      <c r="D184" s="94" t="str">
        <f t="shared" si="3"/>
        <v>18_2021</v>
      </c>
      <c r="E184" s="95">
        <v>1374953.86</v>
      </c>
      <c r="F184" s="95">
        <v>77184</v>
      </c>
      <c r="G184" s="35"/>
    </row>
    <row r="185" spans="1:7">
      <c r="A185" s="93">
        <v>19</v>
      </c>
      <c r="B185" s="93" t="s">
        <v>127</v>
      </c>
      <c r="C185" s="94">
        <v>2021</v>
      </c>
      <c r="D185" s="94" t="str">
        <f t="shared" si="3"/>
        <v>19_2021</v>
      </c>
      <c r="E185" s="95">
        <v>2753676.49</v>
      </c>
      <c r="F185" s="95">
        <v>186126</v>
      </c>
      <c r="G185" s="35"/>
    </row>
    <row r="186" spans="1:7">
      <c r="A186" s="93">
        <v>20</v>
      </c>
      <c r="B186" s="93" t="s">
        <v>128</v>
      </c>
      <c r="C186" s="94">
        <v>2021</v>
      </c>
      <c r="D186" s="94" t="str">
        <f t="shared" si="3"/>
        <v>20_2021</v>
      </c>
      <c r="E186" s="95">
        <v>1014670.32</v>
      </c>
      <c r="F186" s="95">
        <v>55214</v>
      </c>
      <c r="G186" s="35"/>
    </row>
    <row r="187" spans="1:7">
      <c r="A187" s="93">
        <v>21</v>
      </c>
      <c r="B187" s="93" t="s">
        <v>104</v>
      </c>
      <c r="C187" s="94">
        <v>2021</v>
      </c>
      <c r="D187" s="94" t="str">
        <f t="shared" si="3"/>
        <v>21_2021</v>
      </c>
      <c r="E187" s="95">
        <v>585986.97</v>
      </c>
      <c r="F187" s="95">
        <v>33783</v>
      </c>
      <c r="G187" s="35"/>
    </row>
    <row r="188" spans="1:7">
      <c r="A188" s="93">
        <v>22</v>
      </c>
      <c r="B188" s="93" t="s">
        <v>129</v>
      </c>
      <c r="C188" s="94">
        <v>2021</v>
      </c>
      <c r="D188" s="94" t="str">
        <f t="shared" si="3"/>
        <v>22_2021</v>
      </c>
      <c r="E188" s="95">
        <v>757132.32</v>
      </c>
      <c r="F188" s="95">
        <v>49591</v>
      </c>
      <c r="G188" s="35"/>
    </row>
    <row r="189" spans="1:7">
      <c r="A189" s="93">
        <v>23</v>
      </c>
      <c r="B189" s="93" t="s">
        <v>105</v>
      </c>
      <c r="C189" s="94">
        <v>2021</v>
      </c>
      <c r="D189" s="94" t="str">
        <f t="shared" si="3"/>
        <v>23_2021</v>
      </c>
      <c r="E189" s="95">
        <v>380122.82</v>
      </c>
      <c r="F189" s="95">
        <v>29278</v>
      </c>
      <c r="G189" s="35"/>
    </row>
    <row r="190" spans="1:7">
      <c r="A190" s="93">
        <v>24</v>
      </c>
      <c r="B190" s="93" t="s">
        <v>130</v>
      </c>
      <c r="C190" s="94">
        <v>2021</v>
      </c>
      <c r="D190" s="94" t="str">
        <f t="shared" si="3"/>
        <v>24_2021</v>
      </c>
      <c r="E190" s="95">
        <v>731849.38</v>
      </c>
      <c r="F190" s="95">
        <v>42503</v>
      </c>
      <c r="G190" s="35"/>
    </row>
    <row r="191" spans="1:7">
      <c r="A191" s="93">
        <v>25</v>
      </c>
      <c r="B191" s="93" t="s">
        <v>131</v>
      </c>
      <c r="C191" s="94">
        <v>2021</v>
      </c>
      <c r="D191" s="94" t="str">
        <f t="shared" si="3"/>
        <v>25_2021</v>
      </c>
      <c r="E191" s="95">
        <v>237377.43</v>
      </c>
      <c r="F191" s="95">
        <v>15307</v>
      </c>
      <c r="G191" s="35"/>
    </row>
    <row r="192" spans="1:7">
      <c r="A192" s="93">
        <v>26</v>
      </c>
      <c r="B192" s="93" t="s">
        <v>106</v>
      </c>
      <c r="C192" s="94">
        <v>2021</v>
      </c>
      <c r="D192" s="94" t="str">
        <f t="shared" si="3"/>
        <v>26_2021</v>
      </c>
      <c r="E192" s="95">
        <v>4655719.16</v>
      </c>
      <c r="F192" s="95">
        <v>255015</v>
      </c>
      <c r="G192" s="35"/>
    </row>
    <row r="193" spans="1:7">
      <c r="A193" s="93">
        <v>27</v>
      </c>
      <c r="B193" s="93" t="s">
        <v>132</v>
      </c>
      <c r="C193" s="94">
        <v>2021</v>
      </c>
      <c r="D193" s="94" t="str">
        <f t="shared" si="3"/>
        <v>27_2021</v>
      </c>
      <c r="E193" s="95">
        <v>1096572.96</v>
      </c>
      <c r="F193" s="95">
        <v>71870</v>
      </c>
      <c r="G193" s="35"/>
    </row>
    <row r="194" spans="1:7">
      <c r="A194" s="93">
        <v>28</v>
      </c>
      <c r="B194" s="93" t="s">
        <v>133</v>
      </c>
      <c r="C194" s="94">
        <v>2021</v>
      </c>
      <c r="D194" s="94" t="str">
        <f t="shared" si="3"/>
        <v>28_2021</v>
      </c>
      <c r="E194" s="95">
        <v>1011070.22</v>
      </c>
      <c r="F194" s="95">
        <v>67755</v>
      </c>
      <c r="G194" s="35"/>
    </row>
    <row r="195" spans="1:7">
      <c r="A195" s="93">
        <v>29</v>
      </c>
      <c r="B195" s="93" t="s">
        <v>107</v>
      </c>
      <c r="C195" s="94">
        <v>2021</v>
      </c>
      <c r="D195" s="94" t="str">
        <f t="shared" si="3"/>
        <v>29_2021</v>
      </c>
      <c r="E195" s="95">
        <v>230445.17</v>
      </c>
      <c r="F195" s="95">
        <v>15063</v>
      </c>
      <c r="G195" s="35"/>
    </row>
    <row r="196" spans="1:7">
      <c r="A196" s="93">
        <v>30</v>
      </c>
      <c r="B196" s="93" t="s">
        <v>134</v>
      </c>
      <c r="C196" s="94">
        <v>2021</v>
      </c>
      <c r="D196" s="94" t="str">
        <f t="shared" si="3"/>
        <v>30_2021</v>
      </c>
      <c r="E196" s="95">
        <v>595469.04</v>
      </c>
      <c r="F196" s="95">
        <v>45108</v>
      </c>
      <c r="G196" s="35"/>
    </row>
    <row r="197" spans="1:7">
      <c r="A197" s="93">
        <v>31</v>
      </c>
      <c r="B197" s="93" t="s">
        <v>135</v>
      </c>
      <c r="C197" s="94">
        <v>2021</v>
      </c>
      <c r="D197" s="94" t="str">
        <f t="shared" si="3"/>
        <v>31_2021</v>
      </c>
      <c r="E197" s="95">
        <v>896085.97</v>
      </c>
      <c r="F197" s="95">
        <v>67808</v>
      </c>
      <c r="G197" s="35"/>
    </row>
    <row r="198" spans="1:7">
      <c r="A198" s="93">
        <v>32</v>
      </c>
      <c r="B198" s="93" t="s">
        <v>136</v>
      </c>
      <c r="C198" s="94">
        <v>2021</v>
      </c>
      <c r="D198" s="94" t="str">
        <f t="shared" si="3"/>
        <v>32_2021</v>
      </c>
      <c r="E198" s="95">
        <v>794353.64</v>
      </c>
      <c r="F198" s="95">
        <v>55254</v>
      </c>
      <c r="G198" s="35"/>
    </row>
    <row r="199" spans="1:7">
      <c r="A199" s="93">
        <v>33</v>
      </c>
      <c r="B199" s="93" t="s">
        <v>137</v>
      </c>
      <c r="C199" s="94">
        <v>2021</v>
      </c>
      <c r="D199" s="94" t="str">
        <f t="shared" si="3"/>
        <v>33_2021</v>
      </c>
      <c r="E199" s="95">
        <v>597944.17000000004</v>
      </c>
      <c r="F199" s="95">
        <v>43195</v>
      </c>
      <c r="G199" s="35"/>
    </row>
    <row r="200" spans="1:7">
      <c r="A200" s="93">
        <v>34</v>
      </c>
      <c r="B200" s="93" t="s">
        <v>138</v>
      </c>
      <c r="C200" s="94">
        <v>2021</v>
      </c>
      <c r="D200" s="94" t="str">
        <f t="shared" si="3"/>
        <v>34_2021</v>
      </c>
      <c r="E200" s="95">
        <v>1752092.62</v>
      </c>
      <c r="F200" s="95">
        <v>88632</v>
      </c>
      <c r="G200" s="35"/>
    </row>
    <row r="201" spans="1:7">
      <c r="A201" s="93">
        <v>35</v>
      </c>
      <c r="B201" s="93" t="s">
        <v>139</v>
      </c>
      <c r="C201" s="94">
        <v>2021</v>
      </c>
      <c r="D201" s="94" t="str">
        <f t="shared" si="3"/>
        <v>35_2021</v>
      </c>
      <c r="E201" s="95">
        <v>268828.69</v>
      </c>
      <c r="F201" s="95">
        <v>22503</v>
      </c>
      <c r="G201" s="35"/>
    </row>
    <row r="202" spans="1:7">
      <c r="A202" s="93">
        <v>36</v>
      </c>
      <c r="B202" s="93" t="s">
        <v>140</v>
      </c>
      <c r="C202" s="94">
        <v>2021</v>
      </c>
      <c r="D202" s="94" t="str">
        <f t="shared" si="3"/>
        <v>36_2021</v>
      </c>
      <c r="E202" s="95">
        <v>1009617.63</v>
      </c>
      <c r="F202" s="95">
        <v>53988</v>
      </c>
      <c r="G202" s="35"/>
    </row>
    <row r="203" spans="1:7">
      <c r="A203" s="93">
        <v>37</v>
      </c>
      <c r="B203" s="93" t="s">
        <v>111</v>
      </c>
      <c r="C203" s="94">
        <v>2021</v>
      </c>
      <c r="D203" s="94" t="str">
        <f t="shared" si="3"/>
        <v>37_2021</v>
      </c>
      <c r="E203" s="95">
        <v>1081663.6100000001</v>
      </c>
      <c r="F203" s="95">
        <v>58376</v>
      </c>
      <c r="G203" s="35"/>
    </row>
    <row r="204" spans="1:7">
      <c r="A204" s="93">
        <v>38</v>
      </c>
      <c r="B204" s="93" t="s">
        <v>141</v>
      </c>
      <c r="C204" s="94">
        <v>2021</v>
      </c>
      <c r="D204" s="94" t="str">
        <f t="shared" si="3"/>
        <v>38_2021</v>
      </c>
      <c r="E204" s="95">
        <v>384199.44</v>
      </c>
      <c r="F204" s="95">
        <v>25394</v>
      </c>
      <c r="G204" s="35"/>
    </row>
    <row r="205" spans="1:7">
      <c r="A205" s="93">
        <v>39</v>
      </c>
      <c r="B205" s="93" t="s">
        <v>142</v>
      </c>
      <c r="C205" s="94">
        <v>2021</v>
      </c>
      <c r="D205" s="94" t="str">
        <f t="shared" si="3"/>
        <v>39_2021</v>
      </c>
      <c r="E205" s="95">
        <v>2152294.11</v>
      </c>
      <c r="F205" s="95">
        <v>97316</v>
      </c>
      <c r="G205" s="35"/>
    </row>
    <row r="206" spans="1:7">
      <c r="A206" s="93">
        <v>40</v>
      </c>
      <c r="B206" s="93" t="s">
        <v>108</v>
      </c>
      <c r="C206" s="94">
        <v>2021</v>
      </c>
      <c r="D206" s="94" t="str">
        <f t="shared" si="3"/>
        <v>40_2021</v>
      </c>
      <c r="E206" s="95">
        <v>299978.73</v>
      </c>
      <c r="F206" s="95">
        <v>22171</v>
      </c>
      <c r="G206" s="35"/>
    </row>
    <row r="207" spans="1:7">
      <c r="A207" s="93">
        <v>41</v>
      </c>
      <c r="B207" s="93" t="s">
        <v>143</v>
      </c>
      <c r="C207" s="94">
        <v>2021</v>
      </c>
      <c r="D207" s="94" t="str">
        <f t="shared" si="3"/>
        <v>41_2021</v>
      </c>
      <c r="E207" s="95">
        <v>1376310.41</v>
      </c>
      <c r="F207" s="95">
        <v>70810</v>
      </c>
      <c r="G207" s="35"/>
    </row>
    <row r="208" spans="1:7">
      <c r="A208" s="93">
        <v>42</v>
      </c>
      <c r="B208" s="93" t="s">
        <v>144</v>
      </c>
      <c r="C208" s="94">
        <v>2021</v>
      </c>
      <c r="D208" s="94" t="str">
        <f t="shared" si="3"/>
        <v>42_2021</v>
      </c>
      <c r="E208" s="95">
        <v>15149130.76</v>
      </c>
      <c r="F208" s="95">
        <v>718542</v>
      </c>
      <c r="G208" s="35"/>
    </row>
    <row r="209" spans="1:8">
      <c r="A209" s="93">
        <v>43</v>
      </c>
      <c r="B209" s="93" t="s">
        <v>145</v>
      </c>
      <c r="C209" s="94">
        <v>2021</v>
      </c>
      <c r="D209" s="94" t="str">
        <f t="shared" si="3"/>
        <v>43_2021</v>
      </c>
      <c r="E209" s="95">
        <v>1621801.78</v>
      </c>
      <c r="F209" s="95">
        <v>106399</v>
      </c>
      <c r="G209" s="35"/>
    </row>
    <row r="210" spans="1:8">
      <c r="A210" s="93">
        <v>44</v>
      </c>
      <c r="B210" s="93" t="s">
        <v>146</v>
      </c>
      <c r="C210" s="94">
        <v>2021</v>
      </c>
      <c r="D210" s="94" t="str">
        <f t="shared" si="3"/>
        <v>44_2021</v>
      </c>
      <c r="E210" s="95">
        <v>1207092.99</v>
      </c>
      <c r="F210" s="95">
        <v>98964</v>
      </c>
      <c r="G210" s="35"/>
    </row>
    <row r="211" spans="1:8">
      <c r="A211" s="93">
        <v>45</v>
      </c>
      <c r="B211" s="93" t="s">
        <v>147</v>
      </c>
      <c r="C211" s="94">
        <v>2021</v>
      </c>
      <c r="D211" s="94" t="str">
        <f t="shared" si="3"/>
        <v>45_2021</v>
      </c>
      <c r="E211" s="95">
        <v>1359237.48</v>
      </c>
      <c r="F211" s="95">
        <v>115613</v>
      </c>
      <c r="G211" s="35"/>
    </row>
    <row r="212" spans="1:8">
      <c r="A212" s="93">
        <v>46</v>
      </c>
      <c r="B212" s="93" t="s">
        <v>109</v>
      </c>
      <c r="C212" s="94">
        <v>2021</v>
      </c>
      <c r="D212" s="94" t="str">
        <f t="shared" si="3"/>
        <v>46_2021</v>
      </c>
      <c r="E212" s="95">
        <v>1791429.15</v>
      </c>
      <c r="F212" s="95">
        <v>101776</v>
      </c>
      <c r="G212" s="35"/>
    </row>
    <row r="213" spans="1:8">
      <c r="A213" s="93">
        <v>47</v>
      </c>
      <c r="B213" s="93" t="s">
        <v>110</v>
      </c>
      <c r="C213" s="94">
        <v>2021</v>
      </c>
      <c r="D213" s="94" t="str">
        <f t="shared" si="3"/>
        <v>47_2021</v>
      </c>
      <c r="E213" s="95">
        <v>716105.45</v>
      </c>
      <c r="F213" s="95">
        <v>47791</v>
      </c>
      <c r="G213" s="35"/>
    </row>
    <row r="214" spans="1:8">
      <c r="A214" s="93">
        <v>48</v>
      </c>
      <c r="B214" s="93" t="s">
        <v>148</v>
      </c>
      <c r="C214" s="94">
        <v>2021</v>
      </c>
      <c r="D214" s="94" t="str">
        <f t="shared" si="3"/>
        <v>48_2021</v>
      </c>
      <c r="E214" s="95">
        <v>3327734.08</v>
      </c>
      <c r="F214" s="95">
        <v>183434</v>
      </c>
      <c r="G214" s="35"/>
    </row>
    <row r="215" spans="1:8">
      <c r="A215" s="93">
        <v>49</v>
      </c>
      <c r="B215" s="93" t="s">
        <v>149</v>
      </c>
      <c r="C215" s="94">
        <v>2021</v>
      </c>
      <c r="D215" s="94" t="str">
        <f t="shared" si="3"/>
        <v>49_2021</v>
      </c>
      <c r="E215" s="95">
        <v>996244.28</v>
      </c>
      <c r="F215" s="95">
        <v>49689</v>
      </c>
      <c r="G215" s="35"/>
    </row>
    <row r="216" spans="1:8">
      <c r="A216" s="93">
        <v>50</v>
      </c>
      <c r="B216" s="93" t="s">
        <v>150</v>
      </c>
      <c r="C216" s="94">
        <v>2021</v>
      </c>
      <c r="D216" s="94" t="str">
        <f t="shared" si="3"/>
        <v>50_2021</v>
      </c>
      <c r="E216" s="95">
        <v>2278342.1800000002</v>
      </c>
      <c r="F216" s="95">
        <v>128336</v>
      </c>
      <c r="G216" s="35"/>
    </row>
    <row r="217" spans="1:8">
      <c r="A217" s="93">
        <v>51</v>
      </c>
      <c r="B217" s="93" t="s">
        <v>151</v>
      </c>
      <c r="C217" s="94">
        <v>2021</v>
      </c>
      <c r="D217" s="94" t="str">
        <f t="shared" si="3"/>
        <v>51_2021</v>
      </c>
      <c r="E217" s="95">
        <v>103659.06</v>
      </c>
      <c r="F217" s="95">
        <v>7175</v>
      </c>
      <c r="G217" s="35"/>
    </row>
    <row r="218" spans="1:8">
      <c r="A218" s="93">
        <v>52</v>
      </c>
      <c r="B218" s="93" t="s">
        <v>152</v>
      </c>
      <c r="C218" s="94">
        <v>2021</v>
      </c>
      <c r="D218" s="94" t="str">
        <f t="shared" si="3"/>
        <v>52_2021</v>
      </c>
      <c r="E218" s="95">
        <v>1567023.12</v>
      </c>
      <c r="F218" s="95">
        <v>87614</v>
      </c>
      <c r="G218" s="35"/>
    </row>
    <row r="219" spans="1:8">
      <c r="A219" s="93">
        <v>53</v>
      </c>
      <c r="B219" s="93" t="s">
        <v>153</v>
      </c>
      <c r="C219" s="94">
        <v>2021</v>
      </c>
      <c r="D219" s="94" t="str">
        <f t="shared" si="3"/>
        <v>53_2021</v>
      </c>
      <c r="E219" s="95">
        <v>1207896.48</v>
      </c>
      <c r="F219" s="95">
        <v>65175</v>
      </c>
      <c r="G219" s="35"/>
    </row>
    <row r="220" spans="1:8">
      <c r="A220" s="93">
        <v>54</v>
      </c>
      <c r="B220" s="93" t="s">
        <v>154</v>
      </c>
      <c r="C220" s="94">
        <v>2021</v>
      </c>
      <c r="D220" s="94" t="str">
        <f t="shared" si="3"/>
        <v>54_2021</v>
      </c>
      <c r="E220" s="95">
        <v>1174924.1299999999</v>
      </c>
      <c r="F220" s="95">
        <v>57897</v>
      </c>
      <c r="G220" s="35"/>
    </row>
    <row r="221" spans="1:8">
      <c r="A221" s="93">
        <v>55</v>
      </c>
      <c r="B221" s="93" t="s">
        <v>155</v>
      </c>
      <c r="C221" s="94">
        <v>2021</v>
      </c>
      <c r="D221" s="94" t="str">
        <f t="shared" si="3"/>
        <v>55_2021</v>
      </c>
      <c r="E221" s="95">
        <v>898312.24</v>
      </c>
      <c r="F221" s="95">
        <v>65199</v>
      </c>
      <c r="G221" s="35"/>
    </row>
    <row r="222" spans="1:8">
      <c r="A222" s="93">
        <v>1</v>
      </c>
      <c r="B222" s="93" t="s">
        <v>112</v>
      </c>
      <c r="C222" s="94">
        <v>2022</v>
      </c>
      <c r="D222" s="94" t="str">
        <f>CONCATENATE(A222,"_",C222)</f>
        <v>1_2022</v>
      </c>
      <c r="E222" s="95">
        <v>2054336.59</v>
      </c>
      <c r="F222" s="95">
        <v>136272</v>
      </c>
      <c r="G222" s="35"/>
      <c r="H222" s="90"/>
    </row>
    <row r="223" spans="1:8">
      <c r="A223" s="93">
        <v>2</v>
      </c>
      <c r="B223" s="93" t="s">
        <v>113</v>
      </c>
      <c r="C223" s="94">
        <v>2022</v>
      </c>
      <c r="D223" s="94" t="str">
        <f t="shared" ref="D223:D286" si="4">CONCATENATE(A223,"_",C223)</f>
        <v>2_2022</v>
      </c>
      <c r="E223" s="95">
        <v>231894.63</v>
      </c>
      <c r="F223" s="95">
        <v>15071</v>
      </c>
      <c r="G223" s="35"/>
      <c r="H223" s="90"/>
    </row>
    <row r="224" spans="1:8">
      <c r="A224" s="93">
        <v>3</v>
      </c>
      <c r="B224" s="93" t="s">
        <v>114</v>
      </c>
      <c r="C224" s="94">
        <v>2022</v>
      </c>
      <c r="D224" s="94" t="str">
        <f t="shared" si="4"/>
        <v>3_2022</v>
      </c>
      <c r="E224" s="95">
        <v>1185675.53</v>
      </c>
      <c r="F224" s="95">
        <v>77347</v>
      </c>
      <c r="G224" s="35"/>
      <c r="H224" s="90"/>
    </row>
    <row r="225" spans="1:8">
      <c r="A225" s="93">
        <v>4</v>
      </c>
      <c r="B225" s="93" t="s">
        <v>115</v>
      </c>
      <c r="C225" s="94">
        <v>2022</v>
      </c>
      <c r="D225" s="94" t="str">
        <f t="shared" si="4"/>
        <v>4_2022</v>
      </c>
      <c r="E225" s="95">
        <v>305378.95</v>
      </c>
      <c r="F225" s="95">
        <v>20396</v>
      </c>
      <c r="G225" s="35"/>
      <c r="H225" s="90"/>
    </row>
    <row r="226" spans="1:8">
      <c r="A226" s="93">
        <v>5</v>
      </c>
      <c r="B226" s="93" t="s">
        <v>116</v>
      </c>
      <c r="C226" s="94">
        <v>2022</v>
      </c>
      <c r="D226" s="94" t="str">
        <f t="shared" si="4"/>
        <v>5_2022</v>
      </c>
      <c r="E226" s="95">
        <v>813399.32</v>
      </c>
      <c r="F226" s="95">
        <v>55323</v>
      </c>
      <c r="G226" s="35"/>
      <c r="H226" s="90"/>
    </row>
    <row r="227" spans="1:8">
      <c r="A227" s="93">
        <v>6</v>
      </c>
      <c r="B227" s="93" t="s">
        <v>117</v>
      </c>
      <c r="C227" s="94">
        <v>2022</v>
      </c>
      <c r="D227" s="94" t="str">
        <f t="shared" si="4"/>
        <v>6_2022</v>
      </c>
      <c r="E227" s="95">
        <v>480774.91</v>
      </c>
      <c r="F227" s="95">
        <v>29908</v>
      </c>
      <c r="G227" s="35"/>
      <c r="H227" s="90"/>
    </row>
    <row r="228" spans="1:8">
      <c r="A228" s="93">
        <v>7</v>
      </c>
      <c r="B228" s="93" t="s">
        <v>118</v>
      </c>
      <c r="C228" s="94">
        <v>2022</v>
      </c>
      <c r="D228" s="94" t="str">
        <f t="shared" si="4"/>
        <v>7_2022</v>
      </c>
      <c r="E228" s="95">
        <v>976848.17</v>
      </c>
      <c r="F228" s="95">
        <v>67254</v>
      </c>
      <c r="G228" s="35"/>
      <c r="H228" s="90"/>
    </row>
    <row r="229" spans="1:8">
      <c r="A229" s="93">
        <v>8</v>
      </c>
      <c r="B229" s="93" t="s">
        <v>119</v>
      </c>
      <c r="C229" s="94">
        <v>2022</v>
      </c>
      <c r="D229" s="94" t="str">
        <f t="shared" si="4"/>
        <v>8_2022</v>
      </c>
      <c r="E229" s="95">
        <v>1371191.79</v>
      </c>
      <c r="F229" s="95">
        <v>84626</v>
      </c>
      <c r="G229" s="35"/>
      <c r="H229" s="90"/>
    </row>
    <row r="230" spans="1:8">
      <c r="A230" s="93">
        <v>9</v>
      </c>
      <c r="B230" s="93" t="s">
        <v>120</v>
      </c>
      <c r="C230" s="94">
        <v>2022</v>
      </c>
      <c r="D230" s="94" t="str">
        <f t="shared" si="4"/>
        <v>9_2022</v>
      </c>
      <c r="E230" s="95">
        <v>1746711.69</v>
      </c>
      <c r="F230" s="95">
        <v>109767</v>
      </c>
      <c r="G230" s="35"/>
      <c r="H230" s="90"/>
    </row>
    <row r="231" spans="1:8">
      <c r="A231" s="93">
        <v>10</v>
      </c>
      <c r="B231" s="93" t="s">
        <v>101</v>
      </c>
      <c r="C231" s="94">
        <v>2022</v>
      </c>
      <c r="D231" s="94" t="str">
        <f t="shared" si="4"/>
        <v>10_2022</v>
      </c>
      <c r="E231" s="95">
        <v>237637.78</v>
      </c>
      <c r="F231" s="95">
        <v>18742</v>
      </c>
      <c r="G231" s="35"/>
      <c r="H231" s="90"/>
    </row>
    <row r="232" spans="1:8">
      <c r="A232" s="93">
        <v>11</v>
      </c>
      <c r="B232" s="93" t="s">
        <v>102</v>
      </c>
      <c r="C232" s="94">
        <v>2022</v>
      </c>
      <c r="D232" s="94" t="str">
        <f t="shared" si="4"/>
        <v>11_2022</v>
      </c>
      <c r="E232" s="95">
        <v>454972.38</v>
      </c>
      <c r="F232" s="95">
        <v>31778</v>
      </c>
      <c r="G232" s="35"/>
      <c r="H232" s="90"/>
    </row>
    <row r="233" spans="1:8">
      <c r="A233" s="93">
        <v>12</v>
      </c>
      <c r="B233" s="93" t="s">
        <v>121</v>
      </c>
      <c r="C233" s="94">
        <v>2022</v>
      </c>
      <c r="D233" s="94" t="str">
        <f t="shared" si="4"/>
        <v>12_2022</v>
      </c>
      <c r="E233" s="95">
        <v>1029698.15</v>
      </c>
      <c r="F233" s="95">
        <v>64066</v>
      </c>
      <c r="G233" s="35"/>
      <c r="H233" s="90"/>
    </row>
    <row r="234" spans="1:8">
      <c r="A234" s="93">
        <v>13</v>
      </c>
      <c r="B234" s="93" t="s">
        <v>122</v>
      </c>
      <c r="C234" s="94">
        <v>2022</v>
      </c>
      <c r="D234" s="94" t="str">
        <f t="shared" si="4"/>
        <v>13_2022</v>
      </c>
      <c r="E234" s="95">
        <v>1185401.06</v>
      </c>
      <c r="F234" s="95">
        <v>73864</v>
      </c>
      <c r="G234" s="35"/>
      <c r="H234" s="90"/>
    </row>
    <row r="235" spans="1:8">
      <c r="A235" s="93">
        <v>14</v>
      </c>
      <c r="B235" s="93" t="s">
        <v>103</v>
      </c>
      <c r="C235" s="94">
        <v>2022</v>
      </c>
      <c r="D235" s="94" t="str">
        <f t="shared" si="4"/>
        <v>14_2022</v>
      </c>
      <c r="E235" s="95">
        <v>1940608.67</v>
      </c>
      <c r="F235" s="95">
        <v>135119</v>
      </c>
      <c r="G235" s="35"/>
      <c r="H235" s="90"/>
    </row>
    <row r="236" spans="1:8">
      <c r="A236" s="93">
        <v>15</v>
      </c>
      <c r="B236" s="93" t="s">
        <v>123</v>
      </c>
      <c r="C236" s="94">
        <v>2022</v>
      </c>
      <c r="D236" s="94" t="str">
        <f t="shared" si="4"/>
        <v>15_2022</v>
      </c>
      <c r="E236" s="95">
        <v>428895.33</v>
      </c>
      <c r="F236" s="95">
        <v>35517</v>
      </c>
      <c r="G236" s="35"/>
      <c r="H236" s="90"/>
    </row>
    <row r="237" spans="1:8">
      <c r="A237" s="93">
        <v>16</v>
      </c>
      <c r="B237" s="93" t="s">
        <v>124</v>
      </c>
      <c r="C237" s="94">
        <v>2022</v>
      </c>
      <c r="D237" s="94" t="str">
        <f t="shared" si="4"/>
        <v>16_2022</v>
      </c>
      <c r="E237" s="95">
        <v>7557881.1100000003</v>
      </c>
      <c r="F237" s="95">
        <v>358249</v>
      </c>
      <c r="G237" s="35"/>
      <c r="H237" s="90"/>
    </row>
    <row r="238" spans="1:8">
      <c r="A238" s="93">
        <v>17</v>
      </c>
      <c r="B238" s="93" t="s">
        <v>125</v>
      </c>
      <c r="C238" s="94">
        <v>2022</v>
      </c>
      <c r="D238" s="94" t="str">
        <f t="shared" si="4"/>
        <v>17_2022</v>
      </c>
      <c r="E238" s="95">
        <v>1317827.7</v>
      </c>
      <c r="F238" s="95">
        <v>83224</v>
      </c>
      <c r="G238" s="35"/>
      <c r="H238" s="90"/>
    </row>
    <row r="239" spans="1:8">
      <c r="A239" s="93">
        <v>18</v>
      </c>
      <c r="B239" s="93" t="s">
        <v>126</v>
      </c>
      <c r="C239" s="94">
        <v>2022</v>
      </c>
      <c r="D239" s="94" t="str">
        <f t="shared" si="4"/>
        <v>18_2022</v>
      </c>
      <c r="E239" s="95">
        <v>1235380.3799999999</v>
      </c>
      <c r="F239" s="95">
        <v>77184</v>
      </c>
      <c r="G239" s="35"/>
      <c r="H239" s="90"/>
    </row>
    <row r="240" spans="1:8">
      <c r="A240" s="93">
        <v>19</v>
      </c>
      <c r="B240" s="93" t="s">
        <v>127</v>
      </c>
      <c r="C240" s="94">
        <v>2022</v>
      </c>
      <c r="D240" s="94" t="str">
        <f t="shared" si="4"/>
        <v>19_2022</v>
      </c>
      <c r="E240" s="95">
        <v>2512773.2799999998</v>
      </c>
      <c r="F240" s="95">
        <v>186126</v>
      </c>
      <c r="G240" s="35"/>
      <c r="H240" s="90"/>
    </row>
    <row r="241" spans="1:8">
      <c r="A241" s="93">
        <v>20</v>
      </c>
      <c r="B241" s="93" t="s">
        <v>128</v>
      </c>
      <c r="C241" s="94">
        <v>2022</v>
      </c>
      <c r="D241" s="94" t="str">
        <f t="shared" si="4"/>
        <v>20_2022</v>
      </c>
      <c r="E241" s="95">
        <v>911437.36</v>
      </c>
      <c r="F241" s="95">
        <v>55214</v>
      </c>
      <c r="G241" s="35"/>
      <c r="H241" s="90"/>
    </row>
    <row r="242" spans="1:8">
      <c r="A242" s="93">
        <v>21</v>
      </c>
      <c r="B242" s="93" t="s">
        <v>104</v>
      </c>
      <c r="C242" s="94">
        <v>2022</v>
      </c>
      <c r="D242" s="94" t="str">
        <f t="shared" si="4"/>
        <v>21_2022</v>
      </c>
      <c r="E242" s="95">
        <v>529521.09</v>
      </c>
      <c r="F242" s="95">
        <v>33783</v>
      </c>
      <c r="G242" s="35"/>
      <c r="H242" s="90"/>
    </row>
    <row r="243" spans="1:8">
      <c r="A243" s="93">
        <v>22</v>
      </c>
      <c r="B243" s="93" t="s">
        <v>129</v>
      </c>
      <c r="C243" s="94">
        <v>2022</v>
      </c>
      <c r="D243" s="94" t="str">
        <f t="shared" si="4"/>
        <v>22_2022</v>
      </c>
      <c r="E243" s="95">
        <v>693039.56</v>
      </c>
      <c r="F243" s="95">
        <v>49591</v>
      </c>
      <c r="G243" s="35"/>
      <c r="H243" s="90"/>
    </row>
    <row r="244" spans="1:8">
      <c r="A244" s="93">
        <v>23</v>
      </c>
      <c r="B244" s="93" t="s">
        <v>105</v>
      </c>
      <c r="C244" s="94">
        <v>2022</v>
      </c>
      <c r="D244" s="94" t="str">
        <f t="shared" si="4"/>
        <v>23_2022</v>
      </c>
      <c r="E244" s="95">
        <v>354713.31</v>
      </c>
      <c r="F244" s="95">
        <v>29278</v>
      </c>
      <c r="G244" s="35"/>
      <c r="H244" s="90"/>
    </row>
    <row r="245" spans="1:8">
      <c r="A245" s="93">
        <v>24</v>
      </c>
      <c r="B245" s="93" t="s">
        <v>130</v>
      </c>
      <c r="C245" s="94">
        <v>2022</v>
      </c>
      <c r="D245" s="94" t="str">
        <f t="shared" si="4"/>
        <v>24_2022</v>
      </c>
      <c r="E245" s="95">
        <v>660241.94999999995</v>
      </c>
      <c r="F245" s="95">
        <v>42503</v>
      </c>
      <c r="G245" s="35"/>
      <c r="H245" s="90"/>
    </row>
    <row r="246" spans="1:8">
      <c r="A246" s="93">
        <v>25</v>
      </c>
      <c r="B246" s="93" t="s">
        <v>131</v>
      </c>
      <c r="C246" s="94">
        <v>2022</v>
      </c>
      <c r="D246" s="94" t="str">
        <f t="shared" si="4"/>
        <v>25_2022</v>
      </c>
      <c r="E246" s="95">
        <v>215393.55</v>
      </c>
      <c r="F246" s="95">
        <v>15307</v>
      </c>
      <c r="G246" s="35"/>
      <c r="H246" s="90"/>
    </row>
    <row r="247" spans="1:8">
      <c r="A247" s="93">
        <v>26</v>
      </c>
      <c r="B247" s="93" t="s">
        <v>106</v>
      </c>
      <c r="C247" s="94">
        <v>2022</v>
      </c>
      <c r="D247" s="94" t="str">
        <f t="shared" si="4"/>
        <v>26_2022</v>
      </c>
      <c r="E247" s="95">
        <v>4186248.05</v>
      </c>
      <c r="F247" s="95">
        <v>255015</v>
      </c>
      <c r="G247" s="35"/>
      <c r="H247" s="90"/>
    </row>
    <row r="248" spans="1:8">
      <c r="A248" s="93">
        <v>27</v>
      </c>
      <c r="B248" s="93" t="s">
        <v>132</v>
      </c>
      <c r="C248" s="94">
        <v>2022</v>
      </c>
      <c r="D248" s="94" t="str">
        <f t="shared" si="4"/>
        <v>27_2022</v>
      </c>
      <c r="E248" s="95">
        <v>1001159.88</v>
      </c>
      <c r="F248" s="95">
        <v>71870</v>
      </c>
      <c r="G248" s="35"/>
      <c r="H248" s="90"/>
    </row>
    <row r="249" spans="1:8">
      <c r="A249" s="93">
        <v>28</v>
      </c>
      <c r="B249" s="93" t="s">
        <v>133</v>
      </c>
      <c r="C249" s="94">
        <v>2022</v>
      </c>
      <c r="D249" s="94" t="str">
        <f t="shared" si="4"/>
        <v>28_2022</v>
      </c>
      <c r="E249" s="95">
        <v>923693.89</v>
      </c>
      <c r="F249" s="95">
        <v>67755</v>
      </c>
      <c r="G249" s="35"/>
      <c r="H249" s="90"/>
    </row>
    <row r="250" spans="1:8">
      <c r="A250" s="93">
        <v>29</v>
      </c>
      <c r="B250" s="93" t="s">
        <v>107</v>
      </c>
      <c r="C250" s="94">
        <v>2022</v>
      </c>
      <c r="D250" s="94" t="str">
        <f t="shared" si="4"/>
        <v>29_2022</v>
      </c>
      <c r="E250" s="95">
        <v>210706.91</v>
      </c>
      <c r="F250" s="95">
        <v>15063</v>
      </c>
      <c r="G250" s="35"/>
      <c r="H250" s="90"/>
    </row>
    <row r="251" spans="1:8">
      <c r="A251" s="93">
        <v>30</v>
      </c>
      <c r="B251" s="93" t="s">
        <v>134</v>
      </c>
      <c r="C251" s="94">
        <v>2022</v>
      </c>
      <c r="D251" s="94" t="str">
        <f t="shared" si="4"/>
        <v>30_2022</v>
      </c>
      <c r="E251" s="95">
        <v>552987.62</v>
      </c>
      <c r="F251" s="95">
        <v>45108</v>
      </c>
      <c r="G251" s="35"/>
      <c r="H251" s="90"/>
    </row>
    <row r="252" spans="1:8">
      <c r="A252" s="93">
        <v>31</v>
      </c>
      <c r="B252" s="93" t="s">
        <v>135</v>
      </c>
      <c r="C252" s="94">
        <v>2022</v>
      </c>
      <c r="D252" s="94" t="str">
        <f t="shared" si="4"/>
        <v>31_2022</v>
      </c>
      <c r="E252" s="95">
        <v>832798</v>
      </c>
      <c r="F252" s="95">
        <v>67808</v>
      </c>
      <c r="G252" s="35"/>
      <c r="H252" s="90"/>
    </row>
    <row r="253" spans="1:8">
      <c r="A253" s="93">
        <v>32</v>
      </c>
      <c r="B253" s="93" t="s">
        <v>136</v>
      </c>
      <c r="C253" s="94">
        <v>2022</v>
      </c>
      <c r="D253" s="94" t="str">
        <f t="shared" si="4"/>
        <v>32_2022</v>
      </c>
      <c r="E253" s="95">
        <v>729122.03</v>
      </c>
      <c r="F253" s="95">
        <v>55254</v>
      </c>
      <c r="G253" s="35"/>
      <c r="H253" s="90"/>
    </row>
    <row r="254" spans="1:8">
      <c r="A254" s="93">
        <v>33</v>
      </c>
      <c r="B254" s="93" t="s">
        <v>137</v>
      </c>
      <c r="C254" s="94">
        <v>2022</v>
      </c>
      <c r="D254" s="94" t="str">
        <f t="shared" si="4"/>
        <v>33_2022</v>
      </c>
      <c r="E254" s="95">
        <v>551917.36</v>
      </c>
      <c r="F254" s="95">
        <v>43195</v>
      </c>
      <c r="G254" s="35"/>
      <c r="H254" s="90"/>
    </row>
    <row r="255" spans="1:8">
      <c r="A255" s="93">
        <v>34</v>
      </c>
      <c r="B255" s="93" t="s">
        <v>138</v>
      </c>
      <c r="C255" s="94">
        <v>2022</v>
      </c>
      <c r="D255" s="94" t="str">
        <f t="shared" si="4"/>
        <v>34_2022</v>
      </c>
      <c r="E255" s="95">
        <v>1556405.41</v>
      </c>
      <c r="F255" s="95">
        <v>88632</v>
      </c>
      <c r="G255" s="35"/>
      <c r="H255" s="90"/>
    </row>
    <row r="256" spans="1:8">
      <c r="A256" s="93">
        <v>35</v>
      </c>
      <c r="B256" s="93" t="s">
        <v>139</v>
      </c>
      <c r="C256" s="94">
        <v>2022</v>
      </c>
      <c r="D256" s="94" t="str">
        <f t="shared" si="4"/>
        <v>35_2022</v>
      </c>
      <c r="E256" s="95">
        <v>254119.58</v>
      </c>
      <c r="F256" s="95">
        <v>22503</v>
      </c>
      <c r="G256" s="35"/>
      <c r="H256" s="90"/>
    </row>
    <row r="257" spans="1:8">
      <c r="A257" s="93">
        <v>36</v>
      </c>
      <c r="B257" s="93" t="s">
        <v>140</v>
      </c>
      <c r="C257" s="94">
        <v>2022</v>
      </c>
      <c r="D257" s="94" t="str">
        <f t="shared" si="4"/>
        <v>36_2022</v>
      </c>
      <c r="E257" s="95">
        <v>904110.03</v>
      </c>
      <c r="F257" s="95">
        <v>53988</v>
      </c>
      <c r="G257" s="35"/>
      <c r="H257" s="90"/>
    </row>
    <row r="258" spans="1:8">
      <c r="A258" s="93">
        <v>37</v>
      </c>
      <c r="B258" s="93" t="s">
        <v>111</v>
      </c>
      <c r="C258" s="94">
        <v>2022</v>
      </c>
      <c r="D258" s="94" t="str">
        <f t="shared" si="4"/>
        <v>37_2022</v>
      </c>
      <c r="E258" s="95">
        <v>970651.45</v>
      </c>
      <c r="F258" s="95">
        <v>58376</v>
      </c>
      <c r="G258" s="35"/>
    </row>
    <row r="259" spans="1:8">
      <c r="A259" s="93">
        <v>38</v>
      </c>
      <c r="B259" s="93" t="s">
        <v>141</v>
      </c>
      <c r="C259" s="94">
        <v>2022</v>
      </c>
      <c r="D259" s="94" t="str">
        <f t="shared" si="4"/>
        <v>38_2022</v>
      </c>
      <c r="E259" s="95">
        <v>352975.79</v>
      </c>
      <c r="F259" s="95">
        <v>25394</v>
      </c>
      <c r="G259" s="35"/>
      <c r="H259" s="90"/>
    </row>
    <row r="260" spans="1:8">
      <c r="A260" s="93">
        <v>39</v>
      </c>
      <c r="B260" s="93" t="s">
        <v>142</v>
      </c>
      <c r="C260" s="94">
        <v>2022</v>
      </c>
      <c r="D260" s="94" t="str">
        <f t="shared" si="4"/>
        <v>39_2022</v>
      </c>
      <c r="E260" s="95">
        <v>1899364.95</v>
      </c>
      <c r="F260" s="95">
        <v>97316</v>
      </c>
      <c r="G260" s="35"/>
      <c r="H260" s="90"/>
    </row>
    <row r="261" spans="1:8">
      <c r="A261" s="93">
        <v>40</v>
      </c>
      <c r="B261" s="93" t="s">
        <v>108</v>
      </c>
      <c r="C261" s="94">
        <v>2022</v>
      </c>
      <c r="D261" s="94" t="str">
        <f t="shared" si="4"/>
        <v>40_2022</v>
      </c>
      <c r="E261" s="95">
        <v>278866.06</v>
      </c>
      <c r="F261" s="95">
        <v>22171</v>
      </c>
      <c r="G261" s="35"/>
      <c r="H261" s="90"/>
    </row>
    <row r="262" spans="1:8">
      <c r="A262" s="93">
        <v>41</v>
      </c>
      <c r="B262" s="93" t="s">
        <v>143</v>
      </c>
      <c r="C262" s="94">
        <v>2022</v>
      </c>
      <c r="D262" s="94" t="str">
        <f t="shared" si="4"/>
        <v>41_2022</v>
      </c>
      <c r="E262" s="95">
        <v>1228444.6399999999</v>
      </c>
      <c r="F262" s="95">
        <v>70810</v>
      </c>
      <c r="G262" s="35"/>
      <c r="H262" s="90"/>
    </row>
    <row r="263" spans="1:8">
      <c r="A263" s="93">
        <v>42</v>
      </c>
      <c r="B263" s="93" t="s">
        <v>144</v>
      </c>
      <c r="C263" s="94">
        <v>2022</v>
      </c>
      <c r="D263" s="94" t="str">
        <f t="shared" si="4"/>
        <v>42_2022</v>
      </c>
      <c r="E263" s="95">
        <v>13441819.210000001</v>
      </c>
      <c r="F263" s="95">
        <v>718542</v>
      </c>
      <c r="G263" s="35"/>
      <c r="H263" s="90"/>
    </row>
    <row r="264" spans="1:8">
      <c r="A264" s="93">
        <v>43</v>
      </c>
      <c r="B264" s="93" t="s">
        <v>145</v>
      </c>
      <c r="C264" s="94">
        <v>2022</v>
      </c>
      <c r="D264" s="94" t="str">
        <f t="shared" si="4"/>
        <v>43_2022</v>
      </c>
      <c r="E264" s="95">
        <v>1474521.97</v>
      </c>
      <c r="F264" s="95">
        <v>106399</v>
      </c>
      <c r="G264" s="35"/>
      <c r="H264" s="90"/>
    </row>
    <row r="265" spans="1:8">
      <c r="A265" s="93">
        <v>44</v>
      </c>
      <c r="B265" s="93" t="s">
        <v>146</v>
      </c>
      <c r="C265" s="94">
        <v>2022</v>
      </c>
      <c r="D265" s="94" t="str">
        <f t="shared" si="4"/>
        <v>44_2022</v>
      </c>
      <c r="E265" s="95">
        <v>1056455.07</v>
      </c>
      <c r="F265" s="95">
        <v>98964</v>
      </c>
      <c r="G265" s="35"/>
      <c r="H265" s="90"/>
    </row>
    <row r="266" spans="1:8">
      <c r="A266" s="93">
        <v>45</v>
      </c>
      <c r="B266" s="93" t="s">
        <v>147</v>
      </c>
      <c r="C266" s="94">
        <v>2022</v>
      </c>
      <c r="D266" s="94" t="str">
        <f t="shared" si="4"/>
        <v>45_2022</v>
      </c>
      <c r="E266" s="95">
        <v>1268631.44</v>
      </c>
      <c r="F266" s="95">
        <v>115613</v>
      </c>
      <c r="G266" s="35"/>
      <c r="H266" s="90"/>
    </row>
    <row r="267" spans="1:8">
      <c r="A267" s="93">
        <v>46</v>
      </c>
      <c r="B267" s="93" t="s">
        <v>109</v>
      </c>
      <c r="C267" s="94">
        <v>2022</v>
      </c>
      <c r="D267" s="94" t="str">
        <f t="shared" si="4"/>
        <v>46_2022</v>
      </c>
      <c r="E267" s="95">
        <v>1609110.07</v>
      </c>
      <c r="F267" s="95">
        <v>101776</v>
      </c>
      <c r="G267" s="35"/>
      <c r="H267" s="90"/>
    </row>
    <row r="268" spans="1:8">
      <c r="A268" s="93">
        <v>47</v>
      </c>
      <c r="B268" s="93" t="s">
        <v>110</v>
      </c>
      <c r="C268" s="94">
        <v>2022</v>
      </c>
      <c r="D268" s="94" t="str">
        <f t="shared" si="4"/>
        <v>47_2022</v>
      </c>
      <c r="E268" s="95">
        <v>654163.46</v>
      </c>
      <c r="F268" s="95">
        <v>47791</v>
      </c>
      <c r="G268" s="35"/>
      <c r="H268" s="90"/>
    </row>
    <row r="269" spans="1:8">
      <c r="A269" s="93">
        <v>48</v>
      </c>
      <c r="B269" s="93" t="s">
        <v>148</v>
      </c>
      <c r="C269" s="94">
        <v>2022</v>
      </c>
      <c r="D269" s="94" t="str">
        <f t="shared" si="4"/>
        <v>48_2022</v>
      </c>
      <c r="E269" s="95">
        <v>2990452.87</v>
      </c>
      <c r="F269" s="95">
        <v>183434</v>
      </c>
      <c r="G269" s="35"/>
      <c r="H269" s="90"/>
    </row>
    <row r="270" spans="1:8">
      <c r="A270" s="93">
        <v>49</v>
      </c>
      <c r="B270" s="93" t="s">
        <v>149</v>
      </c>
      <c r="C270" s="94">
        <v>2022</v>
      </c>
      <c r="D270" s="94" t="str">
        <f t="shared" si="4"/>
        <v>49_2022</v>
      </c>
      <c r="E270" s="95">
        <v>887418.73</v>
      </c>
      <c r="F270" s="95">
        <v>49689</v>
      </c>
      <c r="G270" s="35"/>
      <c r="H270" s="90"/>
    </row>
    <row r="271" spans="1:8">
      <c r="A271" s="93">
        <v>50</v>
      </c>
      <c r="B271" s="93" t="s">
        <v>150</v>
      </c>
      <c r="C271" s="94">
        <v>2022</v>
      </c>
      <c r="D271" s="94" t="str">
        <f t="shared" si="4"/>
        <v>50_2022</v>
      </c>
      <c r="E271" s="95">
        <v>2051586.93</v>
      </c>
      <c r="F271" s="95">
        <v>128336</v>
      </c>
      <c r="G271" s="35"/>
      <c r="H271" s="90"/>
    </row>
    <row r="272" spans="1:8">
      <c r="A272" s="93">
        <v>51</v>
      </c>
      <c r="B272" s="93" t="s">
        <v>151</v>
      </c>
      <c r="C272" s="94">
        <v>2022</v>
      </c>
      <c r="D272" s="94" t="str">
        <f t="shared" si="4"/>
        <v>51_2022</v>
      </c>
      <c r="E272" s="95">
        <v>95356.88</v>
      </c>
      <c r="F272" s="95">
        <v>7175</v>
      </c>
      <c r="G272" s="35"/>
      <c r="H272" s="90"/>
    </row>
    <row r="273" spans="1:8">
      <c r="A273" s="93">
        <v>52</v>
      </c>
      <c r="B273" s="93" t="s">
        <v>152</v>
      </c>
      <c r="C273" s="94">
        <v>2022</v>
      </c>
      <c r="D273" s="94" t="str">
        <f t="shared" si="4"/>
        <v>52_2022</v>
      </c>
      <c r="E273" s="95">
        <v>1408325.84</v>
      </c>
      <c r="F273" s="95">
        <v>87614</v>
      </c>
      <c r="G273" s="35"/>
      <c r="H273" s="90"/>
    </row>
    <row r="274" spans="1:8">
      <c r="A274" s="93">
        <v>53</v>
      </c>
      <c r="B274" s="93" t="s">
        <v>153</v>
      </c>
      <c r="C274" s="94">
        <v>2022</v>
      </c>
      <c r="D274" s="94" t="str">
        <f t="shared" si="4"/>
        <v>53_2022</v>
      </c>
      <c r="E274" s="95">
        <v>1082259.68</v>
      </c>
      <c r="F274" s="95">
        <v>65175</v>
      </c>
      <c r="G274" s="35"/>
      <c r="H274" s="90"/>
    </row>
    <row r="275" spans="1:8">
      <c r="A275" s="93">
        <v>54</v>
      </c>
      <c r="B275" s="93" t="s">
        <v>154</v>
      </c>
      <c r="C275" s="94">
        <v>2022</v>
      </c>
      <c r="D275" s="94" t="str">
        <f t="shared" si="4"/>
        <v>54_2022</v>
      </c>
      <c r="E275" s="95">
        <v>1029914.74</v>
      </c>
      <c r="F275" s="95">
        <v>57897</v>
      </c>
      <c r="G275" s="35"/>
      <c r="H275" s="90"/>
    </row>
    <row r="276" spans="1:8">
      <c r="A276" s="93">
        <v>55</v>
      </c>
      <c r="B276" s="93" t="s">
        <v>155</v>
      </c>
      <c r="C276" s="94">
        <v>2022</v>
      </c>
      <c r="D276" s="94" t="str">
        <f t="shared" si="4"/>
        <v>55_2022</v>
      </c>
      <c r="E276" s="95">
        <v>828839.07</v>
      </c>
      <c r="F276" s="95">
        <v>65199</v>
      </c>
      <c r="G276" s="35"/>
      <c r="H276" s="90"/>
    </row>
    <row r="277" spans="1:8">
      <c r="A277" s="93">
        <v>1</v>
      </c>
      <c r="B277" s="93" t="s">
        <v>112</v>
      </c>
      <c r="C277" s="94">
        <v>2023</v>
      </c>
      <c r="D277" s="94" t="str">
        <f t="shared" si="4"/>
        <v>1_2023</v>
      </c>
      <c r="E277" s="95">
        <v>2022468.24</v>
      </c>
      <c r="F277" s="95">
        <v>136272</v>
      </c>
      <c r="G277" s="35"/>
    </row>
    <row r="278" spans="1:8">
      <c r="A278" s="93">
        <v>2</v>
      </c>
      <c r="B278" s="93" t="s">
        <v>113</v>
      </c>
      <c r="C278" s="94">
        <v>2023</v>
      </c>
      <c r="D278" s="94" t="str">
        <f t="shared" si="4"/>
        <v>2_2023</v>
      </c>
      <c r="E278" s="95">
        <v>227656.82</v>
      </c>
      <c r="F278" s="95">
        <v>15071</v>
      </c>
      <c r="G278" s="35"/>
    </row>
    <row r="279" spans="1:8">
      <c r="A279" s="93">
        <v>3</v>
      </c>
      <c r="B279" s="93" t="s">
        <v>114</v>
      </c>
      <c r="C279" s="94">
        <v>2023</v>
      </c>
      <c r="D279" s="94" t="str">
        <f t="shared" si="4"/>
        <v>3_2023</v>
      </c>
      <c r="E279" s="95">
        <v>1167018.8500000001</v>
      </c>
      <c r="F279" s="95">
        <v>77347</v>
      </c>
      <c r="G279" s="35"/>
    </row>
    <row r="280" spans="1:8">
      <c r="A280" s="93">
        <v>4</v>
      </c>
      <c r="B280" s="93" t="s">
        <v>115</v>
      </c>
      <c r="C280" s="94">
        <v>2023</v>
      </c>
      <c r="D280" s="94" t="str">
        <f t="shared" si="4"/>
        <v>4_2023</v>
      </c>
      <c r="E280" s="95">
        <v>300306.32</v>
      </c>
      <c r="F280" s="95">
        <v>20396</v>
      </c>
      <c r="G280" s="35"/>
    </row>
    <row r="281" spans="1:8">
      <c r="A281" s="93">
        <v>5</v>
      </c>
      <c r="B281" s="93" t="s">
        <v>116</v>
      </c>
      <c r="C281" s="94">
        <v>2023</v>
      </c>
      <c r="D281" s="94" t="str">
        <f t="shared" si="4"/>
        <v>5_2023</v>
      </c>
      <c r="E281" s="95">
        <v>800195.28</v>
      </c>
      <c r="F281" s="95">
        <v>55323</v>
      </c>
      <c r="G281" s="35"/>
    </row>
    <row r="282" spans="1:8">
      <c r="A282" s="93">
        <v>6</v>
      </c>
      <c r="B282" s="93" t="s">
        <v>117</v>
      </c>
      <c r="C282" s="94">
        <v>2023</v>
      </c>
      <c r="D282" s="94" t="str">
        <f t="shared" si="4"/>
        <v>6_2023</v>
      </c>
      <c r="E282" s="95">
        <v>474430.94</v>
      </c>
      <c r="F282" s="95">
        <v>29908</v>
      </c>
      <c r="G282" s="35"/>
    </row>
    <row r="283" spans="1:8">
      <c r="A283" s="93">
        <v>7</v>
      </c>
      <c r="B283" s="93" t="s">
        <v>118</v>
      </c>
      <c r="C283" s="94">
        <v>2023</v>
      </c>
      <c r="D283" s="94" t="str">
        <f t="shared" si="4"/>
        <v>7_2023</v>
      </c>
      <c r="E283" s="95">
        <v>960925.85</v>
      </c>
      <c r="F283" s="95">
        <v>67254</v>
      </c>
      <c r="G283" s="35"/>
    </row>
    <row r="284" spans="1:8">
      <c r="A284" s="93">
        <v>8</v>
      </c>
      <c r="B284" s="93" t="s">
        <v>119</v>
      </c>
      <c r="C284" s="94">
        <v>2023</v>
      </c>
      <c r="D284" s="94" t="str">
        <f t="shared" si="4"/>
        <v>8_2023</v>
      </c>
      <c r="E284" s="95">
        <v>1352940.18</v>
      </c>
      <c r="F284" s="95">
        <v>84626</v>
      </c>
      <c r="G284" s="35"/>
    </row>
    <row r="285" spans="1:8">
      <c r="A285" s="93">
        <v>9</v>
      </c>
      <c r="B285" s="93" t="s">
        <v>120</v>
      </c>
      <c r="C285" s="94">
        <v>2023</v>
      </c>
      <c r="D285" s="94" t="str">
        <f t="shared" si="4"/>
        <v>9_2023</v>
      </c>
      <c r="E285" s="95">
        <v>1723795.53</v>
      </c>
      <c r="F285" s="95">
        <v>109767</v>
      </c>
      <c r="G285" s="35"/>
    </row>
    <row r="286" spans="1:8">
      <c r="A286" s="93">
        <v>10</v>
      </c>
      <c r="B286" s="93" t="s">
        <v>101</v>
      </c>
      <c r="C286" s="94">
        <v>2023</v>
      </c>
      <c r="D286" s="94" t="str">
        <f t="shared" si="4"/>
        <v>10_2023</v>
      </c>
      <c r="E286" s="95">
        <v>232201.62</v>
      </c>
      <c r="F286" s="95">
        <v>18742</v>
      </c>
      <c r="G286" s="35"/>
    </row>
    <row r="287" spans="1:8">
      <c r="A287" s="93">
        <v>11</v>
      </c>
      <c r="B287" s="93" t="s">
        <v>102</v>
      </c>
      <c r="C287" s="94">
        <v>2023</v>
      </c>
      <c r="D287" s="94" t="str">
        <f t="shared" ref="D287:D332" si="5">CONCATENATE(A287,"_",C287)</f>
        <v>11_2023</v>
      </c>
      <c r="E287" s="95">
        <v>447397.25</v>
      </c>
      <c r="F287" s="95">
        <v>31778</v>
      </c>
      <c r="G287" s="35"/>
    </row>
    <row r="288" spans="1:8">
      <c r="A288" s="93">
        <v>12</v>
      </c>
      <c r="B288" s="93" t="s">
        <v>121</v>
      </c>
      <c r="C288" s="94">
        <v>2023</v>
      </c>
      <c r="D288" s="94" t="str">
        <f t="shared" si="5"/>
        <v>12_2023</v>
      </c>
      <c r="E288" s="95">
        <v>1017397.47</v>
      </c>
      <c r="F288" s="95">
        <v>64066</v>
      </c>
      <c r="G288" s="35"/>
    </row>
    <row r="289" spans="1:7">
      <c r="A289" s="93">
        <v>13</v>
      </c>
      <c r="B289" s="93" t="s">
        <v>122</v>
      </c>
      <c r="C289" s="94">
        <v>2023</v>
      </c>
      <c r="D289" s="94" t="str">
        <f t="shared" si="5"/>
        <v>13_2023</v>
      </c>
      <c r="E289" s="95">
        <v>1162086.83</v>
      </c>
      <c r="F289" s="95">
        <v>73864</v>
      </c>
      <c r="G289" s="35"/>
    </row>
    <row r="290" spans="1:7">
      <c r="A290" s="93">
        <v>14</v>
      </c>
      <c r="B290" s="93" t="s">
        <v>103</v>
      </c>
      <c r="C290" s="94">
        <v>2023</v>
      </c>
      <c r="D290" s="94" t="str">
        <f t="shared" si="5"/>
        <v>14_2023</v>
      </c>
      <c r="E290" s="95">
        <v>1911182.24</v>
      </c>
      <c r="F290" s="95">
        <v>135119</v>
      </c>
      <c r="G290" s="35"/>
    </row>
    <row r="291" spans="1:7">
      <c r="A291" s="93">
        <v>15</v>
      </c>
      <c r="B291" s="93" t="s">
        <v>123</v>
      </c>
      <c r="C291" s="94">
        <v>2023</v>
      </c>
      <c r="D291" s="94" t="str">
        <f t="shared" si="5"/>
        <v>15_2023</v>
      </c>
      <c r="E291" s="95">
        <v>427976.14</v>
      </c>
      <c r="F291" s="95">
        <v>35517</v>
      </c>
      <c r="G291" s="35"/>
    </row>
    <row r="292" spans="1:7">
      <c r="A292" s="93">
        <v>16</v>
      </c>
      <c r="B292" s="93" t="s">
        <v>124</v>
      </c>
      <c r="C292" s="94">
        <v>2023</v>
      </c>
      <c r="D292" s="94" t="str">
        <f t="shared" si="5"/>
        <v>16_2023</v>
      </c>
      <c r="E292" s="95">
        <v>7523743.3200000003</v>
      </c>
      <c r="F292" s="95">
        <v>358249</v>
      </c>
      <c r="G292" s="35"/>
    </row>
    <row r="293" spans="1:7">
      <c r="A293" s="93">
        <v>17</v>
      </c>
      <c r="B293" s="93" t="s">
        <v>125</v>
      </c>
      <c r="C293" s="94">
        <v>2023</v>
      </c>
      <c r="D293" s="94" t="str">
        <f t="shared" si="5"/>
        <v>17_2023</v>
      </c>
      <c r="E293" s="95">
        <v>1301205.6599999999</v>
      </c>
      <c r="F293" s="95">
        <v>83224</v>
      </c>
      <c r="G293" s="35"/>
    </row>
    <row r="294" spans="1:7">
      <c r="A294" s="93">
        <v>18</v>
      </c>
      <c r="B294" s="93" t="s">
        <v>126</v>
      </c>
      <c r="C294" s="94">
        <v>2023</v>
      </c>
      <c r="D294" s="94" t="str">
        <f t="shared" si="5"/>
        <v>18_2023</v>
      </c>
      <c r="E294" s="95">
        <v>1220104.8799999999</v>
      </c>
      <c r="F294" s="95">
        <v>77184</v>
      </c>
      <c r="G294" s="35"/>
    </row>
    <row r="295" spans="1:7">
      <c r="A295" s="93">
        <v>19</v>
      </c>
      <c r="B295" s="93" t="s">
        <v>127</v>
      </c>
      <c r="C295" s="94">
        <v>2023</v>
      </c>
      <c r="D295" s="94" t="str">
        <f t="shared" si="5"/>
        <v>19_2023</v>
      </c>
      <c r="E295" s="95">
        <v>2473581.6</v>
      </c>
      <c r="F295" s="95">
        <v>186126</v>
      </c>
      <c r="G295" s="35"/>
    </row>
    <row r="296" spans="1:7">
      <c r="A296" s="93">
        <v>20</v>
      </c>
      <c r="B296" s="93" t="s">
        <v>128</v>
      </c>
      <c r="C296" s="94">
        <v>2023</v>
      </c>
      <c r="D296" s="94" t="str">
        <f t="shared" si="5"/>
        <v>20_2023</v>
      </c>
      <c r="E296" s="95">
        <v>899611.61</v>
      </c>
      <c r="F296" s="95">
        <v>55214</v>
      </c>
      <c r="G296" s="35"/>
    </row>
    <row r="297" spans="1:7">
      <c r="A297" s="93">
        <v>21</v>
      </c>
      <c r="B297" s="93" t="s">
        <v>104</v>
      </c>
      <c r="C297" s="94">
        <v>2023</v>
      </c>
      <c r="D297" s="94" t="str">
        <f t="shared" si="5"/>
        <v>21_2023</v>
      </c>
      <c r="E297" s="95">
        <v>521833.22</v>
      </c>
      <c r="F297" s="95">
        <v>33783</v>
      </c>
      <c r="G297" s="35"/>
    </row>
    <row r="298" spans="1:7">
      <c r="A298" s="93">
        <v>22</v>
      </c>
      <c r="B298" s="93" t="s">
        <v>129</v>
      </c>
      <c r="C298" s="94">
        <v>2023</v>
      </c>
      <c r="D298" s="94" t="str">
        <f t="shared" si="5"/>
        <v>22_2023</v>
      </c>
      <c r="E298" s="95">
        <v>664096.4</v>
      </c>
      <c r="F298" s="95">
        <v>49591</v>
      </c>
      <c r="G298" s="35"/>
    </row>
    <row r="299" spans="1:7">
      <c r="A299" s="93">
        <v>23</v>
      </c>
      <c r="B299" s="93" t="s">
        <v>105</v>
      </c>
      <c r="C299" s="94">
        <v>2023</v>
      </c>
      <c r="D299" s="94" t="str">
        <f t="shared" si="5"/>
        <v>23_2023</v>
      </c>
      <c r="E299" s="95">
        <v>346174.6</v>
      </c>
      <c r="F299" s="95">
        <v>29278</v>
      </c>
      <c r="G299" s="35"/>
    </row>
    <row r="300" spans="1:7">
      <c r="A300" s="93">
        <v>24</v>
      </c>
      <c r="B300" s="93" t="s">
        <v>130</v>
      </c>
      <c r="C300" s="94">
        <v>2023</v>
      </c>
      <c r="D300" s="94" t="str">
        <f t="shared" si="5"/>
        <v>24_2023</v>
      </c>
      <c r="E300" s="95">
        <v>651749.99</v>
      </c>
      <c r="F300" s="95">
        <v>42503</v>
      </c>
      <c r="G300" s="35"/>
    </row>
    <row r="301" spans="1:7">
      <c r="A301" s="93">
        <v>25</v>
      </c>
      <c r="B301" s="93" t="s">
        <v>131</v>
      </c>
      <c r="C301" s="94">
        <v>2023</v>
      </c>
      <c r="D301" s="94" t="str">
        <f t="shared" si="5"/>
        <v>25_2023</v>
      </c>
      <c r="E301" s="95">
        <v>212311.57</v>
      </c>
      <c r="F301" s="95">
        <v>15307</v>
      </c>
      <c r="G301" s="35"/>
    </row>
    <row r="302" spans="1:7">
      <c r="A302" s="93">
        <v>26</v>
      </c>
      <c r="B302" s="93" t="s">
        <v>106</v>
      </c>
      <c r="C302" s="94">
        <v>2023</v>
      </c>
      <c r="D302" s="94" t="str">
        <f t="shared" si="5"/>
        <v>26_2023</v>
      </c>
      <c r="E302" s="95">
        <v>4129581.49</v>
      </c>
      <c r="F302" s="95">
        <v>255015</v>
      </c>
      <c r="G302" s="35"/>
    </row>
    <row r="303" spans="1:7">
      <c r="A303" s="93">
        <v>27</v>
      </c>
      <c r="B303" s="93" t="s">
        <v>132</v>
      </c>
      <c r="C303" s="94">
        <v>2023</v>
      </c>
      <c r="D303" s="94" t="str">
        <f t="shared" si="5"/>
        <v>27_2023</v>
      </c>
      <c r="E303" s="95">
        <v>984338.71</v>
      </c>
      <c r="F303" s="95">
        <v>71870</v>
      </c>
      <c r="G303" s="35"/>
    </row>
    <row r="304" spans="1:7">
      <c r="A304" s="93">
        <v>28</v>
      </c>
      <c r="B304" s="93" t="s">
        <v>133</v>
      </c>
      <c r="C304" s="94">
        <v>2023</v>
      </c>
      <c r="D304" s="94" t="str">
        <f t="shared" si="5"/>
        <v>28_2023</v>
      </c>
      <c r="E304" s="95">
        <v>907579</v>
      </c>
      <c r="F304" s="95">
        <v>67755</v>
      </c>
      <c r="G304" s="35"/>
    </row>
    <row r="305" spans="1:7">
      <c r="A305" s="93">
        <v>29</v>
      </c>
      <c r="B305" s="93" t="s">
        <v>107</v>
      </c>
      <c r="C305" s="94">
        <v>2023</v>
      </c>
      <c r="D305" s="94" t="str">
        <f t="shared" si="5"/>
        <v>29_2023</v>
      </c>
      <c r="E305" s="95">
        <v>206776.98</v>
      </c>
      <c r="F305" s="95">
        <v>15063</v>
      </c>
      <c r="G305" s="35"/>
    </row>
    <row r="306" spans="1:7">
      <c r="A306" s="93">
        <v>30</v>
      </c>
      <c r="B306" s="93" t="s">
        <v>134</v>
      </c>
      <c r="C306" s="94">
        <v>2023</v>
      </c>
      <c r="D306" s="94" t="str">
        <f t="shared" si="5"/>
        <v>30_2023</v>
      </c>
      <c r="E306" s="95">
        <v>540496.06000000006</v>
      </c>
      <c r="F306" s="95">
        <v>45108</v>
      </c>
      <c r="G306" s="35"/>
    </row>
    <row r="307" spans="1:7">
      <c r="A307" s="93">
        <v>31</v>
      </c>
      <c r="B307" s="93" t="s">
        <v>135</v>
      </c>
      <c r="C307" s="94">
        <v>2023</v>
      </c>
      <c r="D307" s="94" t="str">
        <f t="shared" si="5"/>
        <v>31_2023</v>
      </c>
      <c r="E307" s="95">
        <v>813703.27</v>
      </c>
      <c r="F307" s="95">
        <v>67808</v>
      </c>
      <c r="G307" s="35"/>
    </row>
    <row r="308" spans="1:7">
      <c r="A308" s="93">
        <v>32</v>
      </c>
      <c r="B308" s="93" t="s">
        <v>136</v>
      </c>
      <c r="C308" s="94">
        <v>2023</v>
      </c>
      <c r="D308" s="94" t="str">
        <f t="shared" si="5"/>
        <v>32_2023</v>
      </c>
      <c r="E308" s="95">
        <v>715609.31</v>
      </c>
      <c r="F308" s="95">
        <v>55254</v>
      </c>
      <c r="G308" s="35"/>
    </row>
    <row r="309" spans="1:7">
      <c r="A309" s="93">
        <v>33</v>
      </c>
      <c r="B309" s="93" t="s">
        <v>137</v>
      </c>
      <c r="C309" s="94">
        <v>2023</v>
      </c>
      <c r="D309" s="94" t="str">
        <f t="shared" si="5"/>
        <v>33_2023</v>
      </c>
      <c r="E309" s="95">
        <v>498207.06</v>
      </c>
      <c r="F309" s="95">
        <v>43195</v>
      </c>
      <c r="G309" s="35"/>
    </row>
    <row r="310" spans="1:7">
      <c r="A310" s="93">
        <v>34</v>
      </c>
      <c r="B310" s="93" t="s">
        <v>138</v>
      </c>
      <c r="C310" s="94">
        <v>2023</v>
      </c>
      <c r="D310" s="94" t="str">
        <f t="shared" si="5"/>
        <v>34_2023</v>
      </c>
      <c r="E310" s="95">
        <v>1542629.32</v>
      </c>
      <c r="F310" s="95">
        <v>88632</v>
      </c>
      <c r="G310" s="35"/>
    </row>
    <row r="311" spans="1:7">
      <c r="A311" s="93">
        <v>35</v>
      </c>
      <c r="B311" s="93" t="s">
        <v>139</v>
      </c>
      <c r="C311" s="94">
        <v>2023</v>
      </c>
      <c r="D311" s="94" t="str">
        <f t="shared" si="5"/>
        <v>35_2023</v>
      </c>
      <c r="E311" s="95">
        <v>246724.42</v>
      </c>
      <c r="F311" s="95">
        <v>22503</v>
      </c>
      <c r="G311" s="35"/>
    </row>
    <row r="312" spans="1:7">
      <c r="A312" s="93">
        <v>36</v>
      </c>
      <c r="B312" s="93" t="s">
        <v>140</v>
      </c>
      <c r="C312" s="94">
        <v>2023</v>
      </c>
      <c r="D312" s="94" t="str">
        <f t="shared" si="5"/>
        <v>36_2023</v>
      </c>
      <c r="E312" s="95">
        <v>893732.64</v>
      </c>
      <c r="F312" s="95">
        <v>53988</v>
      </c>
      <c r="G312" s="35"/>
    </row>
    <row r="313" spans="1:7">
      <c r="A313" s="93">
        <v>37</v>
      </c>
      <c r="B313" s="93" t="s">
        <v>111</v>
      </c>
      <c r="C313" s="94">
        <v>2023</v>
      </c>
      <c r="D313" s="94" t="str">
        <f t="shared" si="5"/>
        <v>37_2023</v>
      </c>
      <c r="E313" s="95">
        <v>958694.40000000002</v>
      </c>
      <c r="F313" s="95">
        <v>58376</v>
      </c>
      <c r="G313" s="35"/>
    </row>
    <row r="314" spans="1:7">
      <c r="A314" s="93">
        <v>38</v>
      </c>
      <c r="B314" s="93" t="s">
        <v>141</v>
      </c>
      <c r="C314" s="94">
        <v>2023</v>
      </c>
      <c r="D314" s="94" t="str">
        <f t="shared" si="5"/>
        <v>38_2023</v>
      </c>
      <c r="E314" s="95">
        <v>345748.95</v>
      </c>
      <c r="F314" s="95">
        <v>25394</v>
      </c>
      <c r="G314" s="35"/>
    </row>
    <row r="315" spans="1:7">
      <c r="A315" s="93">
        <v>39</v>
      </c>
      <c r="B315" s="93" t="s">
        <v>142</v>
      </c>
      <c r="C315" s="94">
        <v>2023</v>
      </c>
      <c r="D315" s="94" t="str">
        <f t="shared" si="5"/>
        <v>39_2023</v>
      </c>
      <c r="E315" s="95">
        <v>1883581.33</v>
      </c>
      <c r="F315" s="95">
        <v>97316</v>
      </c>
      <c r="G315" s="35"/>
    </row>
    <row r="316" spans="1:7">
      <c r="A316" s="93">
        <v>40</v>
      </c>
      <c r="B316" s="93" t="s">
        <v>108</v>
      </c>
      <c r="C316" s="94">
        <v>2023</v>
      </c>
      <c r="D316" s="94" t="str">
        <f t="shared" si="5"/>
        <v>40_2023</v>
      </c>
      <c r="E316" s="95">
        <v>265652.8</v>
      </c>
      <c r="F316" s="95">
        <v>22171</v>
      </c>
      <c r="G316" s="35"/>
    </row>
    <row r="317" spans="1:7">
      <c r="A317" s="93">
        <v>41</v>
      </c>
      <c r="B317" s="93" t="s">
        <v>143</v>
      </c>
      <c r="C317" s="94">
        <v>2023</v>
      </c>
      <c r="D317" s="94" t="str">
        <f t="shared" si="5"/>
        <v>41_2023</v>
      </c>
      <c r="E317" s="95">
        <v>1215322.98</v>
      </c>
      <c r="F317" s="95">
        <v>70810</v>
      </c>
      <c r="G317" s="35"/>
    </row>
    <row r="318" spans="1:7">
      <c r="A318" s="93">
        <v>42</v>
      </c>
      <c r="B318" s="93" t="s">
        <v>144</v>
      </c>
      <c r="C318" s="94">
        <v>2023</v>
      </c>
      <c r="D318" s="94" t="str">
        <f t="shared" si="5"/>
        <v>42_2023</v>
      </c>
      <c r="E318" s="95">
        <v>13320818.52</v>
      </c>
      <c r="F318" s="95">
        <v>718542</v>
      </c>
      <c r="G318" s="35"/>
    </row>
    <row r="319" spans="1:7">
      <c r="A319" s="93">
        <v>43</v>
      </c>
      <c r="B319" s="93" t="s">
        <v>145</v>
      </c>
      <c r="C319" s="94">
        <v>2023</v>
      </c>
      <c r="D319" s="94" t="str">
        <f t="shared" si="5"/>
        <v>43_2023</v>
      </c>
      <c r="E319" s="95">
        <v>1451206.14</v>
      </c>
      <c r="F319" s="95">
        <v>106399</v>
      </c>
      <c r="G319" s="35"/>
    </row>
    <row r="320" spans="1:7">
      <c r="A320" s="93">
        <v>44</v>
      </c>
      <c r="B320" s="93" t="s">
        <v>146</v>
      </c>
      <c r="C320" s="94">
        <v>2023</v>
      </c>
      <c r="D320" s="94" t="str">
        <f t="shared" si="5"/>
        <v>44_2023</v>
      </c>
      <c r="E320" s="95">
        <v>1044265.48</v>
      </c>
      <c r="F320" s="95">
        <v>98964</v>
      </c>
      <c r="G320" s="35"/>
    </row>
    <row r="321" spans="1:7">
      <c r="A321" s="93">
        <v>45</v>
      </c>
      <c r="B321" s="93" t="s">
        <v>147</v>
      </c>
      <c r="C321" s="94">
        <v>2023</v>
      </c>
      <c r="D321" s="94" t="str">
        <f t="shared" si="5"/>
        <v>45_2023</v>
      </c>
      <c r="E321" s="95">
        <v>1233750.3500000001</v>
      </c>
      <c r="F321" s="95">
        <v>115613</v>
      </c>
      <c r="G321" s="35"/>
    </row>
    <row r="322" spans="1:7">
      <c r="A322" s="93">
        <v>46</v>
      </c>
      <c r="B322" s="93" t="s">
        <v>109</v>
      </c>
      <c r="C322" s="94">
        <v>2023</v>
      </c>
      <c r="D322" s="94" t="str">
        <f t="shared" si="5"/>
        <v>46_2023</v>
      </c>
      <c r="E322" s="95">
        <v>1589508.7</v>
      </c>
      <c r="F322" s="95">
        <v>101776</v>
      </c>
      <c r="G322" s="35"/>
    </row>
    <row r="323" spans="1:7">
      <c r="A323" s="93">
        <v>47</v>
      </c>
      <c r="B323" s="93" t="s">
        <v>110</v>
      </c>
      <c r="C323" s="94">
        <v>2023</v>
      </c>
      <c r="D323" s="94" t="str">
        <f t="shared" si="5"/>
        <v>47_2023</v>
      </c>
      <c r="E323" s="95">
        <v>643199.87</v>
      </c>
      <c r="F323" s="95">
        <v>47791</v>
      </c>
      <c r="G323" s="35"/>
    </row>
    <row r="324" spans="1:7">
      <c r="A324" s="93">
        <v>48</v>
      </c>
      <c r="B324" s="93" t="s">
        <v>148</v>
      </c>
      <c r="C324" s="94">
        <v>2023</v>
      </c>
      <c r="D324" s="94" t="str">
        <f t="shared" si="5"/>
        <v>48_2023</v>
      </c>
      <c r="E324" s="95">
        <v>2952480.34</v>
      </c>
      <c r="F324" s="95">
        <v>183434</v>
      </c>
      <c r="G324" s="35"/>
    </row>
    <row r="325" spans="1:7">
      <c r="A325" s="93">
        <v>49</v>
      </c>
      <c r="B325" s="93" t="s">
        <v>149</v>
      </c>
      <c r="C325" s="94">
        <v>2023</v>
      </c>
      <c r="D325" s="94" t="str">
        <f t="shared" si="5"/>
        <v>49_2023</v>
      </c>
      <c r="E325" s="95">
        <v>878997.68</v>
      </c>
      <c r="F325" s="95">
        <v>49689</v>
      </c>
      <c r="G325" s="35"/>
    </row>
    <row r="326" spans="1:7">
      <c r="A326" s="93">
        <v>50</v>
      </c>
      <c r="B326" s="93" t="s">
        <v>150</v>
      </c>
      <c r="C326" s="94">
        <v>2023</v>
      </c>
      <c r="D326" s="94" t="str">
        <f t="shared" si="5"/>
        <v>50_2023</v>
      </c>
      <c r="E326" s="95">
        <v>2024930.41</v>
      </c>
      <c r="F326" s="95">
        <v>128336</v>
      </c>
      <c r="G326" s="35"/>
    </row>
    <row r="327" spans="1:7">
      <c r="A327" s="93">
        <v>51</v>
      </c>
      <c r="B327" s="93" t="s">
        <v>151</v>
      </c>
      <c r="C327" s="94">
        <v>2023</v>
      </c>
      <c r="D327" s="94" t="str">
        <f t="shared" si="5"/>
        <v>51_2023</v>
      </c>
      <c r="E327" s="95">
        <v>93522.31</v>
      </c>
      <c r="F327" s="95">
        <v>7175</v>
      </c>
      <c r="G327" s="35"/>
    </row>
    <row r="328" spans="1:7">
      <c r="A328" s="93">
        <v>52</v>
      </c>
      <c r="B328" s="93" t="s">
        <v>152</v>
      </c>
      <c r="C328" s="94">
        <v>2023</v>
      </c>
      <c r="D328" s="94" t="str">
        <f t="shared" si="5"/>
        <v>52_2023</v>
      </c>
      <c r="E328" s="95">
        <v>1390984.14</v>
      </c>
      <c r="F328" s="95">
        <v>87614</v>
      </c>
      <c r="G328" s="35"/>
    </row>
    <row r="329" spans="1:7">
      <c r="A329" s="93">
        <v>53</v>
      </c>
      <c r="B329" s="93" t="s">
        <v>153</v>
      </c>
      <c r="C329" s="94">
        <v>2023</v>
      </c>
      <c r="D329" s="94" t="str">
        <f t="shared" si="5"/>
        <v>53_2023</v>
      </c>
      <c r="E329" s="95">
        <v>1070065.43</v>
      </c>
      <c r="F329" s="95">
        <v>65175</v>
      </c>
      <c r="G329" s="35"/>
    </row>
    <row r="330" spans="1:7">
      <c r="A330" s="93">
        <v>54</v>
      </c>
      <c r="B330" s="93" t="s">
        <v>154</v>
      </c>
      <c r="C330" s="94">
        <v>2023</v>
      </c>
      <c r="D330" s="94" t="str">
        <f t="shared" si="5"/>
        <v>54_2023</v>
      </c>
      <c r="E330" s="95">
        <v>1033974.98</v>
      </c>
      <c r="F330" s="95">
        <v>57897</v>
      </c>
      <c r="G330" s="35"/>
    </row>
    <row r="331" spans="1:7">
      <c r="A331" s="93">
        <v>55</v>
      </c>
      <c r="B331" s="93" t="s">
        <v>155</v>
      </c>
      <c r="C331" s="94">
        <v>2023</v>
      </c>
      <c r="D331" s="94" t="str">
        <f t="shared" si="5"/>
        <v>55_2023</v>
      </c>
      <c r="E331" s="95">
        <v>812164.01</v>
      </c>
      <c r="F331" s="95">
        <v>65199</v>
      </c>
      <c r="G331" s="35"/>
    </row>
    <row r="332" spans="1:7">
      <c r="A332" s="117">
        <v>56</v>
      </c>
      <c r="B332" s="117" t="s">
        <v>186</v>
      </c>
      <c r="C332" s="118">
        <v>2023</v>
      </c>
      <c r="D332" s="118" t="str">
        <f t="shared" si="5"/>
        <v>56_2023</v>
      </c>
      <c r="E332" s="116">
        <v>812164.01</v>
      </c>
      <c r="F332" s="116">
        <v>65306</v>
      </c>
    </row>
    <row r="333" spans="1:7">
      <c r="A333" s="93">
        <v>1</v>
      </c>
      <c r="B333" s="93" t="s">
        <v>112</v>
      </c>
      <c r="C333" s="94">
        <v>2024</v>
      </c>
      <c r="D333" s="94" t="str">
        <f>CONCATENATE(A333,"_",C333)</f>
        <v>1_2024</v>
      </c>
      <c r="E333" s="95">
        <v>2003294.83</v>
      </c>
      <c r="F333" s="95">
        <v>136272</v>
      </c>
    </row>
    <row r="334" spans="1:7">
      <c r="A334" s="93">
        <v>2</v>
      </c>
      <c r="B334" s="93" t="s">
        <v>113</v>
      </c>
      <c r="C334" s="94">
        <v>2024</v>
      </c>
      <c r="D334" s="94" t="str">
        <f t="shared" ref="D334:D388" si="6">CONCATENATE(A334,"_",C334)</f>
        <v>2_2024</v>
      </c>
      <c r="E334" s="95">
        <v>225558.8</v>
      </c>
      <c r="F334" s="95">
        <v>15071</v>
      </c>
    </row>
    <row r="335" spans="1:7">
      <c r="A335" s="93">
        <v>3</v>
      </c>
      <c r="B335" s="93" t="s">
        <v>114</v>
      </c>
      <c r="C335" s="94">
        <v>2024</v>
      </c>
      <c r="D335" s="94" t="str">
        <f t="shared" si="6"/>
        <v>3_2024</v>
      </c>
      <c r="E335" s="95">
        <v>1246897.95</v>
      </c>
      <c r="F335" s="95">
        <v>77347</v>
      </c>
    </row>
    <row r="336" spans="1:7">
      <c r="A336" s="93">
        <v>4</v>
      </c>
      <c r="B336" s="93" t="s">
        <v>115</v>
      </c>
      <c r="C336" s="94">
        <v>2024</v>
      </c>
      <c r="D336" s="94" t="str">
        <f t="shared" si="6"/>
        <v>4_2024</v>
      </c>
      <c r="E336" s="95">
        <v>298878.63</v>
      </c>
      <c r="F336" s="95">
        <v>20396</v>
      </c>
    </row>
    <row r="337" spans="1:6">
      <c r="A337" s="93">
        <v>5</v>
      </c>
      <c r="B337" s="93" t="s">
        <v>116</v>
      </c>
      <c r="C337" s="94">
        <v>2024</v>
      </c>
      <c r="D337" s="94" t="str">
        <f t="shared" si="6"/>
        <v>5_2024</v>
      </c>
      <c r="E337" s="95">
        <v>867100.66</v>
      </c>
      <c r="F337" s="95">
        <v>55323</v>
      </c>
    </row>
    <row r="338" spans="1:6">
      <c r="A338" s="93">
        <v>6</v>
      </c>
      <c r="B338" s="93" t="s">
        <v>117</v>
      </c>
      <c r="C338" s="94">
        <v>2024</v>
      </c>
      <c r="D338" s="94" t="str">
        <f t="shared" si="6"/>
        <v>6_2024</v>
      </c>
      <c r="E338" s="95">
        <v>490390.84</v>
      </c>
      <c r="F338" s="95">
        <v>29908</v>
      </c>
    </row>
    <row r="339" spans="1:6">
      <c r="A339" s="93">
        <v>7</v>
      </c>
      <c r="B339" s="93" t="s">
        <v>118</v>
      </c>
      <c r="C339" s="94">
        <v>2024</v>
      </c>
      <c r="D339" s="94" t="str">
        <f t="shared" si="6"/>
        <v>7_2024</v>
      </c>
      <c r="E339" s="95">
        <v>1006878.06</v>
      </c>
      <c r="F339" s="95">
        <v>67254</v>
      </c>
    </row>
    <row r="340" spans="1:6">
      <c r="A340" s="93">
        <v>8</v>
      </c>
      <c r="B340" s="93" t="s">
        <v>119</v>
      </c>
      <c r="C340" s="94">
        <v>2024</v>
      </c>
      <c r="D340" s="94" t="str">
        <f t="shared" si="6"/>
        <v>8_2024</v>
      </c>
      <c r="E340" s="95">
        <v>1346188.8</v>
      </c>
      <c r="F340" s="95">
        <v>84626</v>
      </c>
    </row>
    <row r="341" spans="1:6">
      <c r="A341" s="93">
        <v>9</v>
      </c>
      <c r="B341" s="93" t="s">
        <v>120</v>
      </c>
      <c r="C341" s="94">
        <v>2024</v>
      </c>
      <c r="D341" s="94" t="str">
        <f t="shared" si="6"/>
        <v>9_2024</v>
      </c>
      <c r="E341" s="95">
        <v>1744638.01</v>
      </c>
      <c r="F341" s="95">
        <v>109767</v>
      </c>
    </row>
    <row r="342" spans="1:6">
      <c r="A342" s="93">
        <v>10</v>
      </c>
      <c r="B342" s="93" t="s">
        <v>101</v>
      </c>
      <c r="C342" s="94">
        <v>2024</v>
      </c>
      <c r="D342" s="94" t="str">
        <f t="shared" si="6"/>
        <v>10_2024</v>
      </c>
      <c r="E342" s="95">
        <v>216397.56</v>
      </c>
      <c r="F342" s="95">
        <v>18742</v>
      </c>
    </row>
    <row r="343" spans="1:6">
      <c r="A343" s="93">
        <v>11</v>
      </c>
      <c r="B343" s="93" t="s">
        <v>102</v>
      </c>
      <c r="C343" s="94">
        <v>2024</v>
      </c>
      <c r="D343" s="94" t="str">
        <f t="shared" si="6"/>
        <v>11_2024</v>
      </c>
      <c r="E343" s="95">
        <v>429300.34</v>
      </c>
      <c r="F343" s="95">
        <v>31778</v>
      </c>
    </row>
    <row r="344" spans="1:6">
      <c r="A344" s="93">
        <v>12</v>
      </c>
      <c r="B344" s="93" t="s">
        <v>121</v>
      </c>
      <c r="C344" s="94">
        <v>2024</v>
      </c>
      <c r="D344" s="94" t="str">
        <f t="shared" si="6"/>
        <v>12_2024</v>
      </c>
      <c r="E344" s="95">
        <v>1097834.56</v>
      </c>
      <c r="F344" s="95">
        <v>64066</v>
      </c>
    </row>
    <row r="345" spans="1:6">
      <c r="A345" s="93">
        <v>13</v>
      </c>
      <c r="B345" s="93" t="s">
        <v>122</v>
      </c>
      <c r="C345" s="94">
        <v>2024</v>
      </c>
      <c r="D345" s="94" t="str">
        <f t="shared" si="6"/>
        <v>13_2024</v>
      </c>
      <c r="E345" s="95">
        <v>1150617.3999999999</v>
      </c>
      <c r="F345" s="95">
        <v>73864</v>
      </c>
    </row>
    <row r="346" spans="1:6">
      <c r="A346" s="93">
        <v>14</v>
      </c>
      <c r="B346" s="93" t="s">
        <v>103</v>
      </c>
      <c r="C346" s="94">
        <v>2024</v>
      </c>
      <c r="D346" s="94" t="str">
        <f t="shared" si="6"/>
        <v>14_2024</v>
      </c>
      <c r="E346" s="95">
        <v>1967400.1</v>
      </c>
      <c r="F346" s="95">
        <v>135119</v>
      </c>
    </row>
    <row r="347" spans="1:6">
      <c r="A347" s="93">
        <v>15</v>
      </c>
      <c r="B347" s="93" t="s">
        <v>123</v>
      </c>
      <c r="C347" s="94">
        <v>2024</v>
      </c>
      <c r="D347" s="94" t="str">
        <f t="shared" si="6"/>
        <v>15_2024</v>
      </c>
      <c r="E347" s="95">
        <v>426290.29</v>
      </c>
      <c r="F347" s="95">
        <v>35517</v>
      </c>
    </row>
    <row r="348" spans="1:6">
      <c r="A348" s="93">
        <v>16</v>
      </c>
      <c r="B348" s="93" t="s">
        <v>124</v>
      </c>
      <c r="C348" s="94">
        <v>2024</v>
      </c>
      <c r="D348" s="94" t="str">
        <f t="shared" si="6"/>
        <v>16_2024</v>
      </c>
      <c r="E348" s="95">
        <v>7575676.96</v>
      </c>
      <c r="F348" s="95">
        <v>358249</v>
      </c>
    </row>
    <row r="349" spans="1:6">
      <c r="A349" s="93">
        <v>17</v>
      </c>
      <c r="B349" s="93" t="s">
        <v>125</v>
      </c>
      <c r="C349" s="94">
        <v>2024</v>
      </c>
      <c r="D349" s="94" t="str">
        <f t="shared" si="6"/>
        <v>17_2024</v>
      </c>
      <c r="E349" s="95">
        <v>1349213.6</v>
      </c>
      <c r="F349" s="95">
        <v>83224</v>
      </c>
    </row>
    <row r="350" spans="1:6">
      <c r="A350" s="93">
        <v>18</v>
      </c>
      <c r="B350" s="93" t="s">
        <v>126</v>
      </c>
      <c r="C350" s="94">
        <v>2024</v>
      </c>
      <c r="D350" s="94" t="str">
        <f t="shared" si="6"/>
        <v>18_2024</v>
      </c>
      <c r="E350" s="95">
        <v>1282088.97</v>
      </c>
      <c r="F350" s="95">
        <v>77184</v>
      </c>
    </row>
    <row r="351" spans="1:6">
      <c r="A351" s="93">
        <v>19</v>
      </c>
      <c r="B351" s="93" t="s">
        <v>127</v>
      </c>
      <c r="C351" s="94">
        <v>2024</v>
      </c>
      <c r="D351" s="94" t="str">
        <f t="shared" si="6"/>
        <v>19_2024</v>
      </c>
      <c r="E351" s="95">
        <v>2483543.9900000002</v>
      </c>
      <c r="F351" s="95">
        <v>186126</v>
      </c>
    </row>
    <row r="352" spans="1:6">
      <c r="A352" s="93">
        <v>20</v>
      </c>
      <c r="B352" s="93" t="s">
        <v>128</v>
      </c>
      <c r="C352" s="94">
        <v>2024</v>
      </c>
      <c r="D352" s="94" t="str">
        <f t="shared" si="6"/>
        <v>20_2024</v>
      </c>
      <c r="E352" s="95">
        <v>896269.49</v>
      </c>
      <c r="F352" s="95">
        <v>55214</v>
      </c>
    </row>
    <row r="353" spans="1:6">
      <c r="A353" s="93">
        <v>21</v>
      </c>
      <c r="B353" s="93" t="s">
        <v>104</v>
      </c>
      <c r="C353" s="94">
        <v>2024</v>
      </c>
      <c r="D353" s="94" t="str">
        <f t="shared" si="6"/>
        <v>21_2024</v>
      </c>
      <c r="E353" s="95">
        <v>510741.71</v>
      </c>
      <c r="F353" s="95">
        <v>33783</v>
      </c>
    </row>
    <row r="354" spans="1:6">
      <c r="A354" s="93">
        <v>22</v>
      </c>
      <c r="B354" s="93" t="s">
        <v>129</v>
      </c>
      <c r="C354" s="94">
        <v>2024</v>
      </c>
      <c r="D354" s="94" t="str">
        <f t="shared" si="6"/>
        <v>22_2024</v>
      </c>
      <c r="E354" s="95">
        <v>678310.66</v>
      </c>
      <c r="F354" s="95">
        <v>49591</v>
      </c>
    </row>
    <row r="355" spans="1:6">
      <c r="A355" s="93">
        <v>23</v>
      </c>
      <c r="B355" s="93" t="s">
        <v>105</v>
      </c>
      <c r="C355" s="94">
        <v>2024</v>
      </c>
      <c r="D355" s="94" t="str">
        <f t="shared" si="6"/>
        <v>23_2024</v>
      </c>
      <c r="E355" s="95">
        <v>341162.51</v>
      </c>
      <c r="F355" s="95">
        <v>29278</v>
      </c>
    </row>
    <row r="356" spans="1:6">
      <c r="A356" s="93">
        <v>24</v>
      </c>
      <c r="B356" s="93" t="s">
        <v>130</v>
      </c>
      <c r="C356" s="94">
        <v>2024</v>
      </c>
      <c r="D356" s="94" t="str">
        <f t="shared" si="6"/>
        <v>24_2024</v>
      </c>
      <c r="E356" s="95">
        <v>649750.16</v>
      </c>
      <c r="F356" s="95">
        <v>42503</v>
      </c>
    </row>
    <row r="357" spans="1:6">
      <c r="A357" s="93">
        <v>25</v>
      </c>
      <c r="B357" s="93" t="s">
        <v>131</v>
      </c>
      <c r="C357" s="94">
        <v>2024</v>
      </c>
      <c r="D357" s="94" t="str">
        <f t="shared" si="6"/>
        <v>25_2024</v>
      </c>
      <c r="E357" s="95">
        <v>204290.7</v>
      </c>
      <c r="F357" s="95">
        <v>15307</v>
      </c>
    </row>
    <row r="358" spans="1:6">
      <c r="A358" s="93">
        <v>26</v>
      </c>
      <c r="B358" s="93" t="s">
        <v>106</v>
      </c>
      <c r="C358" s="94">
        <v>2024</v>
      </c>
      <c r="D358" s="94" t="str">
        <f t="shared" si="6"/>
        <v>26_2024</v>
      </c>
      <c r="E358" s="95">
        <v>4341721.26</v>
      </c>
      <c r="F358" s="95">
        <v>255015</v>
      </c>
    </row>
    <row r="359" spans="1:6">
      <c r="A359" s="93">
        <v>27</v>
      </c>
      <c r="B359" s="93" t="s">
        <v>132</v>
      </c>
      <c r="C359" s="94">
        <v>2024</v>
      </c>
      <c r="D359" s="94" t="str">
        <f t="shared" si="6"/>
        <v>27_2024</v>
      </c>
      <c r="E359" s="95">
        <v>961611.13</v>
      </c>
      <c r="F359" s="95">
        <v>71870</v>
      </c>
    </row>
    <row r="360" spans="1:6">
      <c r="A360" s="93">
        <v>28</v>
      </c>
      <c r="B360" s="93" t="s">
        <v>133</v>
      </c>
      <c r="C360" s="94">
        <v>2024</v>
      </c>
      <c r="D360" s="94" t="str">
        <f t="shared" si="6"/>
        <v>28_2024</v>
      </c>
      <c r="E360" s="95">
        <v>983613.83</v>
      </c>
      <c r="F360" s="95">
        <v>67755</v>
      </c>
    </row>
    <row r="361" spans="1:6">
      <c r="A361" s="93">
        <v>29</v>
      </c>
      <c r="B361" s="93" t="s">
        <v>107</v>
      </c>
      <c r="C361" s="94">
        <v>2024</v>
      </c>
      <c r="D361" s="94" t="str">
        <f t="shared" si="6"/>
        <v>29_2024</v>
      </c>
      <c r="E361" s="95">
        <v>215853.34</v>
      </c>
      <c r="F361" s="95">
        <v>15063</v>
      </c>
    </row>
    <row r="362" spans="1:6">
      <c r="A362" s="93">
        <v>30</v>
      </c>
      <c r="B362" s="93" t="s">
        <v>134</v>
      </c>
      <c r="C362" s="94">
        <v>2024</v>
      </c>
      <c r="D362" s="94" t="str">
        <f t="shared" si="6"/>
        <v>30_2024</v>
      </c>
      <c r="E362" s="95">
        <v>544084.63</v>
      </c>
      <c r="F362" s="95">
        <v>45108</v>
      </c>
    </row>
    <row r="363" spans="1:6">
      <c r="A363" s="93">
        <v>31</v>
      </c>
      <c r="B363" s="93" t="s">
        <v>135</v>
      </c>
      <c r="C363" s="94">
        <v>2024</v>
      </c>
      <c r="D363" s="94" t="str">
        <f t="shared" si="6"/>
        <v>31_2024</v>
      </c>
      <c r="E363" s="95">
        <v>853363.58</v>
      </c>
      <c r="F363" s="95">
        <v>67808</v>
      </c>
    </row>
    <row r="364" spans="1:6">
      <c r="A364" s="93">
        <v>32</v>
      </c>
      <c r="B364" s="93" t="s">
        <v>136</v>
      </c>
      <c r="C364" s="94">
        <v>2024</v>
      </c>
      <c r="D364" s="94" t="str">
        <f t="shared" si="6"/>
        <v>32_2024</v>
      </c>
      <c r="E364" s="95">
        <v>709044.79</v>
      </c>
      <c r="F364" s="95">
        <v>55254</v>
      </c>
    </row>
    <row r="365" spans="1:6">
      <c r="A365" s="93">
        <v>33</v>
      </c>
      <c r="B365" s="93" t="s">
        <v>137</v>
      </c>
      <c r="C365" s="94">
        <v>2024</v>
      </c>
      <c r="D365" s="94" t="str">
        <f t="shared" si="6"/>
        <v>33_2024</v>
      </c>
      <c r="E365" s="95">
        <v>490101.15</v>
      </c>
      <c r="F365" s="95">
        <v>43195</v>
      </c>
    </row>
    <row r="366" spans="1:6">
      <c r="A366" s="93">
        <v>34</v>
      </c>
      <c r="B366" s="93" t="s">
        <v>138</v>
      </c>
      <c r="C366" s="94">
        <v>2024</v>
      </c>
      <c r="D366" s="94" t="str">
        <f t="shared" si="6"/>
        <v>34_2024</v>
      </c>
      <c r="E366" s="95">
        <v>1668791.98</v>
      </c>
      <c r="F366" s="95">
        <v>88632</v>
      </c>
    </row>
    <row r="367" spans="1:6">
      <c r="A367" s="93">
        <v>35</v>
      </c>
      <c r="B367" s="93" t="s">
        <v>139</v>
      </c>
      <c r="C367" s="94">
        <v>2024</v>
      </c>
      <c r="D367" s="94" t="str">
        <f t="shared" si="6"/>
        <v>35_2024</v>
      </c>
      <c r="E367" s="95">
        <v>217968.39</v>
      </c>
      <c r="F367" s="95">
        <v>22503</v>
      </c>
    </row>
    <row r="368" spans="1:6">
      <c r="A368" s="93">
        <v>36</v>
      </c>
      <c r="B368" s="93" t="s">
        <v>140</v>
      </c>
      <c r="C368" s="94">
        <v>2024</v>
      </c>
      <c r="D368" s="94" t="str">
        <f t="shared" si="6"/>
        <v>36_2024</v>
      </c>
      <c r="E368" s="95">
        <v>973999.35</v>
      </c>
      <c r="F368" s="95">
        <v>53988</v>
      </c>
    </row>
    <row r="369" spans="1:6">
      <c r="A369" s="93">
        <v>37</v>
      </c>
      <c r="B369" s="93" t="s">
        <v>111</v>
      </c>
      <c r="C369" s="94">
        <v>2024</v>
      </c>
      <c r="D369" s="94" t="str">
        <f t="shared" si="6"/>
        <v>37_2024</v>
      </c>
      <c r="E369" s="95">
        <v>1019499.3</v>
      </c>
      <c r="F369" s="95">
        <v>58376</v>
      </c>
    </row>
    <row r="370" spans="1:6">
      <c r="A370" s="93">
        <v>38</v>
      </c>
      <c r="B370" s="93" t="s">
        <v>141</v>
      </c>
      <c r="C370" s="94">
        <v>2024</v>
      </c>
      <c r="D370" s="94" t="str">
        <f t="shared" si="6"/>
        <v>38_2024</v>
      </c>
      <c r="E370" s="95">
        <v>342000.96</v>
      </c>
      <c r="F370" s="95">
        <v>25394</v>
      </c>
    </row>
    <row r="371" spans="1:6">
      <c r="A371" s="93">
        <v>39</v>
      </c>
      <c r="B371" s="93" t="s">
        <v>142</v>
      </c>
      <c r="C371" s="94">
        <v>2024</v>
      </c>
      <c r="D371" s="94" t="str">
        <f t="shared" si="6"/>
        <v>39_2024</v>
      </c>
      <c r="E371" s="95">
        <v>2036780.06</v>
      </c>
      <c r="F371" s="95">
        <v>97316</v>
      </c>
    </row>
    <row r="372" spans="1:6">
      <c r="A372" s="93">
        <v>40</v>
      </c>
      <c r="B372" s="93" t="s">
        <v>108</v>
      </c>
      <c r="C372" s="94">
        <v>2024</v>
      </c>
      <c r="D372" s="94" t="str">
        <f t="shared" si="6"/>
        <v>40_2024</v>
      </c>
      <c r="E372" s="95">
        <v>286790.01</v>
      </c>
      <c r="F372" s="95">
        <v>22171</v>
      </c>
    </row>
    <row r="373" spans="1:6">
      <c r="A373" s="93">
        <v>41</v>
      </c>
      <c r="B373" s="93" t="s">
        <v>143</v>
      </c>
      <c r="C373" s="94">
        <v>2024</v>
      </c>
      <c r="D373" s="94" t="str">
        <f t="shared" si="6"/>
        <v>41_2024</v>
      </c>
      <c r="E373" s="95">
        <v>1358875.57</v>
      </c>
      <c r="F373" s="95">
        <v>70810</v>
      </c>
    </row>
    <row r="374" spans="1:6">
      <c r="A374" s="93">
        <v>42</v>
      </c>
      <c r="B374" s="93" t="s">
        <v>144</v>
      </c>
      <c r="C374" s="94">
        <v>2024</v>
      </c>
      <c r="D374" s="94" t="str">
        <f t="shared" si="6"/>
        <v>42_2024</v>
      </c>
      <c r="E374" s="95">
        <v>14135887.91</v>
      </c>
      <c r="F374" s="95">
        <v>718542</v>
      </c>
    </row>
    <row r="375" spans="1:6">
      <c r="A375" s="93">
        <v>43</v>
      </c>
      <c r="B375" s="93" t="s">
        <v>145</v>
      </c>
      <c r="C375" s="94">
        <v>2024</v>
      </c>
      <c r="D375" s="94" t="str">
        <f t="shared" si="6"/>
        <v>43_2024</v>
      </c>
      <c r="E375" s="95">
        <v>1532763.84</v>
      </c>
      <c r="F375" s="95">
        <v>106399</v>
      </c>
    </row>
    <row r="376" spans="1:6">
      <c r="A376" s="93">
        <v>44</v>
      </c>
      <c r="B376" s="93" t="s">
        <v>146</v>
      </c>
      <c r="C376" s="94">
        <v>2024</v>
      </c>
      <c r="D376" s="94" t="str">
        <f t="shared" si="6"/>
        <v>44_2024</v>
      </c>
      <c r="E376" s="95">
        <v>1047246.19</v>
      </c>
      <c r="F376" s="95">
        <v>98964</v>
      </c>
    </row>
    <row r="377" spans="1:6">
      <c r="A377" s="93">
        <v>45</v>
      </c>
      <c r="B377" s="93" t="s">
        <v>147</v>
      </c>
      <c r="C377" s="94">
        <v>2024</v>
      </c>
      <c r="D377" s="94" t="str">
        <f t="shared" si="6"/>
        <v>45_2024</v>
      </c>
      <c r="E377" s="95">
        <v>1200027.6299999999</v>
      </c>
      <c r="F377" s="95">
        <v>115613</v>
      </c>
    </row>
    <row r="378" spans="1:6">
      <c r="A378" s="93">
        <v>46</v>
      </c>
      <c r="B378" s="93" t="s">
        <v>109</v>
      </c>
      <c r="C378" s="94">
        <v>2024</v>
      </c>
      <c r="D378" s="94" t="str">
        <f t="shared" si="6"/>
        <v>46_2024</v>
      </c>
      <c r="E378" s="95">
        <v>1721013.93</v>
      </c>
      <c r="F378" s="95">
        <v>101776</v>
      </c>
    </row>
    <row r="379" spans="1:6">
      <c r="A379" s="93">
        <v>47</v>
      </c>
      <c r="B379" s="93" t="s">
        <v>110</v>
      </c>
      <c r="C379" s="94">
        <v>2024</v>
      </c>
      <c r="D379" s="94" t="str">
        <f t="shared" si="6"/>
        <v>47_2024</v>
      </c>
      <c r="E379" s="95">
        <v>623273.04</v>
      </c>
      <c r="F379" s="95">
        <v>47791</v>
      </c>
    </row>
    <row r="380" spans="1:6">
      <c r="A380" s="93">
        <v>48</v>
      </c>
      <c r="B380" s="93" t="s">
        <v>148</v>
      </c>
      <c r="C380" s="94">
        <v>2024</v>
      </c>
      <c r="D380" s="94" t="str">
        <f t="shared" si="6"/>
        <v>48_2024</v>
      </c>
      <c r="E380" s="95">
        <v>2880261.24</v>
      </c>
      <c r="F380" s="95">
        <v>183434</v>
      </c>
    </row>
    <row r="381" spans="1:6">
      <c r="A381" s="93">
        <v>49</v>
      </c>
      <c r="B381" s="93" t="s">
        <v>149</v>
      </c>
      <c r="C381" s="94">
        <v>2024</v>
      </c>
      <c r="D381" s="94" t="str">
        <f t="shared" si="6"/>
        <v>49_2024</v>
      </c>
      <c r="E381" s="95">
        <v>914312.92</v>
      </c>
      <c r="F381" s="95">
        <v>49689</v>
      </c>
    </row>
    <row r="382" spans="1:6">
      <c r="A382" s="93">
        <v>50</v>
      </c>
      <c r="B382" s="93" t="s">
        <v>150</v>
      </c>
      <c r="C382" s="94">
        <v>2024</v>
      </c>
      <c r="D382" s="94" t="str">
        <f t="shared" si="6"/>
        <v>50_2024</v>
      </c>
      <c r="E382" s="95">
        <v>1926785.06</v>
      </c>
      <c r="F382" s="95">
        <v>128336</v>
      </c>
    </row>
    <row r="383" spans="1:6">
      <c r="A383" s="93">
        <v>51</v>
      </c>
      <c r="B383" s="93" t="s">
        <v>151</v>
      </c>
      <c r="C383" s="94">
        <v>2024</v>
      </c>
      <c r="D383" s="94" t="str">
        <f t="shared" si="6"/>
        <v>51_2024</v>
      </c>
      <c r="E383" s="95">
        <v>85158.96</v>
      </c>
      <c r="F383" s="95">
        <v>7175</v>
      </c>
    </row>
    <row r="384" spans="1:6">
      <c r="A384" s="93">
        <v>52</v>
      </c>
      <c r="B384" s="93" t="s">
        <v>152</v>
      </c>
      <c r="C384" s="94">
        <v>2024</v>
      </c>
      <c r="D384" s="94" t="str">
        <f t="shared" si="6"/>
        <v>52_2024</v>
      </c>
      <c r="E384" s="95">
        <v>1422597.7</v>
      </c>
      <c r="F384" s="95">
        <v>87614</v>
      </c>
    </row>
    <row r="385" spans="1:6">
      <c r="A385" s="93">
        <v>53</v>
      </c>
      <c r="B385" s="93" t="s">
        <v>153</v>
      </c>
      <c r="C385" s="94">
        <v>2024</v>
      </c>
      <c r="D385" s="94" t="str">
        <f t="shared" si="6"/>
        <v>53_2024</v>
      </c>
      <c r="E385" s="95">
        <v>1086572.26</v>
      </c>
      <c r="F385" s="95">
        <v>65175</v>
      </c>
    </row>
    <row r="386" spans="1:6">
      <c r="A386" s="93">
        <v>54</v>
      </c>
      <c r="B386" s="93" t="s">
        <v>154</v>
      </c>
      <c r="C386" s="94">
        <v>2024</v>
      </c>
      <c r="D386" s="94" t="str">
        <f t="shared" si="6"/>
        <v>54_2024</v>
      </c>
      <c r="E386" s="95">
        <v>1046890.71</v>
      </c>
      <c r="F386" s="95">
        <v>57897</v>
      </c>
    </row>
    <row r="387" spans="1:6">
      <c r="A387" s="93">
        <v>55</v>
      </c>
      <c r="B387" s="93" t="s">
        <v>155</v>
      </c>
      <c r="C387" s="94">
        <v>2024</v>
      </c>
      <c r="D387" s="94" t="str">
        <f t="shared" si="6"/>
        <v>55_2024</v>
      </c>
      <c r="E387" s="95">
        <v>817925.93</v>
      </c>
      <c r="F387" s="95">
        <v>65199</v>
      </c>
    </row>
    <row r="388" spans="1:6">
      <c r="A388" s="117">
        <v>56</v>
      </c>
      <c r="B388" s="117" t="s">
        <v>186</v>
      </c>
      <c r="C388" s="118">
        <v>2024</v>
      </c>
      <c r="D388" s="118" t="str">
        <f t="shared" si="6"/>
        <v>56_2024</v>
      </c>
      <c r="E388" s="116">
        <v>812164.01</v>
      </c>
      <c r="F388" s="116">
        <v>65306</v>
      </c>
    </row>
    <row r="389" spans="1:6">
      <c r="A389" s="93">
        <v>1</v>
      </c>
      <c r="B389" s="93" t="s">
        <v>112</v>
      </c>
      <c r="C389" s="94">
        <v>2025</v>
      </c>
      <c r="D389" s="94" t="str">
        <f>CONCATENATE(A389,"_",C389)</f>
        <v>1_2025</v>
      </c>
      <c r="E389" s="95">
        <v>1945462.19</v>
      </c>
      <c r="F389" s="95">
        <v>136272</v>
      </c>
    </row>
    <row r="390" spans="1:6">
      <c r="A390" s="93">
        <v>2</v>
      </c>
      <c r="B390" s="93" t="s">
        <v>113</v>
      </c>
      <c r="C390" s="94">
        <v>2025</v>
      </c>
      <c r="D390" s="94" t="str">
        <f t="shared" ref="D390:D443" si="7">CONCATENATE(A390,"_",C390)</f>
        <v>2_2025</v>
      </c>
      <c r="E390" s="95">
        <v>218945.05</v>
      </c>
      <c r="F390" s="95">
        <v>15071</v>
      </c>
    </row>
    <row r="391" spans="1:6">
      <c r="A391" s="93">
        <v>3</v>
      </c>
      <c r="B391" s="93" t="s">
        <v>114</v>
      </c>
      <c r="C391" s="94">
        <v>2025</v>
      </c>
      <c r="D391" s="94" t="str">
        <f t="shared" si="7"/>
        <v>3_2025</v>
      </c>
      <c r="E391" s="95">
        <v>1216367.24</v>
      </c>
      <c r="F391" s="95">
        <v>77347</v>
      </c>
    </row>
    <row r="392" spans="1:6">
      <c r="A392" s="93">
        <v>4</v>
      </c>
      <c r="B392" s="93" t="s">
        <v>115</v>
      </c>
      <c r="C392" s="94">
        <v>2025</v>
      </c>
      <c r="D392" s="94" t="str">
        <f t="shared" si="7"/>
        <v>4_2025</v>
      </c>
      <c r="E392" s="95">
        <v>289986.18</v>
      </c>
      <c r="F392" s="95">
        <v>20396</v>
      </c>
    </row>
    <row r="393" spans="1:6">
      <c r="A393" s="93">
        <v>5</v>
      </c>
      <c r="B393" s="93" t="s">
        <v>116</v>
      </c>
      <c r="C393" s="94">
        <v>2025</v>
      </c>
      <c r="D393" s="94" t="str">
        <f t="shared" si="7"/>
        <v>5_2025</v>
      </c>
      <c r="E393" s="95">
        <v>853717.92</v>
      </c>
      <c r="F393" s="95">
        <v>55323</v>
      </c>
    </row>
    <row r="394" spans="1:6">
      <c r="A394" s="93">
        <v>6</v>
      </c>
      <c r="B394" s="93" t="s">
        <v>117</v>
      </c>
      <c r="C394" s="94">
        <v>2025</v>
      </c>
      <c r="D394" s="94" t="str">
        <f t="shared" si="7"/>
        <v>6_2025</v>
      </c>
      <c r="E394" s="95">
        <v>479148.27</v>
      </c>
      <c r="F394" s="95">
        <v>29908</v>
      </c>
    </row>
    <row r="395" spans="1:6">
      <c r="A395" s="93">
        <v>7</v>
      </c>
      <c r="B395" s="93" t="s">
        <v>118</v>
      </c>
      <c r="C395" s="94">
        <v>2025</v>
      </c>
      <c r="D395" s="94" t="str">
        <f t="shared" si="7"/>
        <v>7_2025</v>
      </c>
      <c r="E395" s="95">
        <v>978470.98</v>
      </c>
      <c r="F395" s="95">
        <v>67254</v>
      </c>
    </row>
    <row r="396" spans="1:6">
      <c r="A396" s="93">
        <v>8</v>
      </c>
      <c r="B396" s="93" t="s">
        <v>119</v>
      </c>
      <c r="C396" s="94">
        <v>2025</v>
      </c>
      <c r="D396" s="94" t="str">
        <f t="shared" si="7"/>
        <v>8_2025</v>
      </c>
      <c r="E396" s="95">
        <v>1311655.1499999999</v>
      </c>
      <c r="F396" s="95">
        <v>84626</v>
      </c>
    </row>
    <row r="397" spans="1:6">
      <c r="A397" s="93">
        <v>9</v>
      </c>
      <c r="B397" s="93" t="s">
        <v>120</v>
      </c>
      <c r="C397" s="94">
        <v>2025</v>
      </c>
      <c r="D397" s="94" t="str">
        <f t="shared" si="7"/>
        <v>9_2025</v>
      </c>
      <c r="E397" s="95">
        <v>1701808.84</v>
      </c>
      <c r="F397" s="95">
        <v>109767</v>
      </c>
    </row>
    <row r="398" spans="1:6">
      <c r="A398" s="93">
        <v>10</v>
      </c>
      <c r="B398" s="93" t="s">
        <v>101</v>
      </c>
      <c r="C398" s="94">
        <v>2025</v>
      </c>
      <c r="D398" s="94" t="str">
        <f t="shared" si="7"/>
        <v>10_2025</v>
      </c>
      <c r="E398" s="95">
        <v>206804.96</v>
      </c>
      <c r="F398" s="95">
        <v>18742</v>
      </c>
    </row>
    <row r="399" spans="1:6">
      <c r="A399" s="93">
        <v>11</v>
      </c>
      <c r="B399" s="93" t="s">
        <v>102</v>
      </c>
      <c r="C399" s="94">
        <v>2025</v>
      </c>
      <c r="D399" s="94" t="str">
        <f t="shared" si="7"/>
        <v>11_2025</v>
      </c>
      <c r="E399" s="95">
        <v>414527.15</v>
      </c>
      <c r="F399" s="95">
        <v>31778</v>
      </c>
    </row>
    <row r="400" spans="1:6">
      <c r="A400" s="93">
        <v>12</v>
      </c>
      <c r="B400" s="93" t="s">
        <v>121</v>
      </c>
      <c r="C400" s="94">
        <v>2025</v>
      </c>
      <c r="D400" s="94" t="str">
        <f t="shared" si="7"/>
        <v>12_2025</v>
      </c>
      <c r="E400" s="95">
        <v>1074862.32</v>
      </c>
      <c r="F400" s="95">
        <v>64066</v>
      </c>
    </row>
    <row r="401" spans="1:6">
      <c r="A401" s="93">
        <v>13</v>
      </c>
      <c r="B401" s="93" t="s">
        <v>122</v>
      </c>
      <c r="C401" s="94">
        <v>2025</v>
      </c>
      <c r="D401" s="94" t="str">
        <f t="shared" si="7"/>
        <v>13_2025</v>
      </c>
      <c r="E401" s="95">
        <v>1120430.1599999999</v>
      </c>
      <c r="F401" s="95">
        <v>73864</v>
      </c>
    </row>
    <row r="402" spans="1:6">
      <c r="A402" s="93">
        <v>14</v>
      </c>
      <c r="B402" s="93" t="s">
        <v>103</v>
      </c>
      <c r="C402" s="94">
        <v>2025</v>
      </c>
      <c r="D402" s="94" t="str">
        <f t="shared" si="7"/>
        <v>14_2025</v>
      </c>
      <c r="E402" s="95">
        <v>1908968.79</v>
      </c>
      <c r="F402" s="95">
        <v>135119</v>
      </c>
    </row>
    <row r="403" spans="1:6">
      <c r="A403" s="93">
        <v>15</v>
      </c>
      <c r="B403" s="93" t="s">
        <v>123</v>
      </c>
      <c r="C403" s="94">
        <v>2025</v>
      </c>
      <c r="D403" s="94" t="str">
        <f t="shared" si="7"/>
        <v>15_2025</v>
      </c>
      <c r="E403" s="95">
        <v>410552.74</v>
      </c>
      <c r="F403" s="95">
        <v>35517</v>
      </c>
    </row>
    <row r="404" spans="1:6">
      <c r="A404" s="93">
        <v>16</v>
      </c>
      <c r="B404" s="93" t="s">
        <v>124</v>
      </c>
      <c r="C404" s="94">
        <v>2025</v>
      </c>
      <c r="D404" s="94" t="str">
        <f t="shared" si="7"/>
        <v>16_2025</v>
      </c>
      <c r="E404" s="95">
        <v>7473968.6600000001</v>
      </c>
      <c r="F404" s="95">
        <v>358249</v>
      </c>
    </row>
    <row r="405" spans="1:6">
      <c r="A405" s="93">
        <v>17</v>
      </c>
      <c r="B405" s="93" t="s">
        <v>125</v>
      </c>
      <c r="C405" s="94">
        <v>2025</v>
      </c>
      <c r="D405" s="94" t="str">
        <f t="shared" si="7"/>
        <v>17_2025</v>
      </c>
      <c r="E405" s="95">
        <v>1317665.6100000001</v>
      </c>
      <c r="F405" s="95">
        <v>83224</v>
      </c>
    </row>
    <row r="406" spans="1:6">
      <c r="A406" s="93">
        <v>18</v>
      </c>
      <c r="B406" s="93" t="s">
        <v>126</v>
      </c>
      <c r="C406" s="94">
        <v>2025</v>
      </c>
      <c r="D406" s="94" t="str">
        <f t="shared" si="7"/>
        <v>18_2025</v>
      </c>
      <c r="E406" s="95">
        <v>1253994.6000000001</v>
      </c>
      <c r="F406" s="95">
        <v>77184</v>
      </c>
    </row>
    <row r="407" spans="1:6">
      <c r="A407" s="93">
        <v>19</v>
      </c>
      <c r="B407" s="93" t="s">
        <v>127</v>
      </c>
      <c r="C407" s="94">
        <v>2025</v>
      </c>
      <c r="D407" s="94" t="str">
        <f t="shared" si="7"/>
        <v>19_2025</v>
      </c>
      <c r="E407" s="95">
        <v>2399653.81</v>
      </c>
      <c r="F407" s="95">
        <v>186126</v>
      </c>
    </row>
    <row r="408" spans="1:6">
      <c r="A408" s="93">
        <v>20</v>
      </c>
      <c r="B408" s="93" t="s">
        <v>128</v>
      </c>
      <c r="C408" s="94">
        <v>2025</v>
      </c>
      <c r="D408" s="94" t="str">
        <f t="shared" si="7"/>
        <v>20_2025</v>
      </c>
      <c r="E408" s="95">
        <v>875086.67</v>
      </c>
      <c r="F408" s="95">
        <v>55214</v>
      </c>
    </row>
    <row r="409" spans="1:6">
      <c r="A409" s="93">
        <v>21</v>
      </c>
      <c r="B409" s="93" t="s">
        <v>104</v>
      </c>
      <c r="C409" s="94">
        <v>2025</v>
      </c>
      <c r="D409" s="94" t="str">
        <f t="shared" si="7"/>
        <v>21_2025</v>
      </c>
      <c r="E409" s="95">
        <v>496517.21</v>
      </c>
      <c r="F409" s="95">
        <v>33783</v>
      </c>
    </row>
    <row r="410" spans="1:6">
      <c r="A410" s="93">
        <v>22</v>
      </c>
      <c r="B410" s="93" t="s">
        <v>129</v>
      </c>
      <c r="C410" s="94">
        <v>2025</v>
      </c>
      <c r="D410" s="94" t="str">
        <f t="shared" si="7"/>
        <v>22_2025</v>
      </c>
      <c r="E410" s="95">
        <v>666735.96</v>
      </c>
      <c r="F410" s="95">
        <v>49591</v>
      </c>
    </row>
    <row r="411" spans="1:6">
      <c r="A411" s="93">
        <v>23</v>
      </c>
      <c r="B411" s="93" t="s">
        <v>105</v>
      </c>
      <c r="C411" s="94">
        <v>2025</v>
      </c>
      <c r="D411" s="94" t="str">
        <f t="shared" si="7"/>
        <v>23_2025</v>
      </c>
      <c r="E411" s="95">
        <v>326360.11</v>
      </c>
      <c r="F411" s="95">
        <v>29278</v>
      </c>
    </row>
    <row r="412" spans="1:6">
      <c r="A412" s="93">
        <v>24</v>
      </c>
      <c r="B412" s="93" t="s">
        <v>130</v>
      </c>
      <c r="C412" s="94">
        <v>2025</v>
      </c>
      <c r="D412" s="94" t="str">
        <f t="shared" si="7"/>
        <v>24_2025</v>
      </c>
      <c r="E412" s="95">
        <v>632019.26</v>
      </c>
      <c r="F412" s="95">
        <v>42503</v>
      </c>
    </row>
    <row r="413" spans="1:6">
      <c r="A413" s="93">
        <v>25</v>
      </c>
      <c r="B413" s="93" t="s">
        <v>131</v>
      </c>
      <c r="C413" s="94">
        <v>2025</v>
      </c>
      <c r="D413" s="94" t="str">
        <f t="shared" si="7"/>
        <v>25_2025</v>
      </c>
      <c r="E413" s="95">
        <v>197144.24</v>
      </c>
      <c r="F413" s="95">
        <v>15307</v>
      </c>
    </row>
    <row r="414" spans="1:6">
      <c r="A414" s="93">
        <v>26</v>
      </c>
      <c r="B414" s="93" t="s">
        <v>106</v>
      </c>
      <c r="C414" s="94">
        <v>2025</v>
      </c>
      <c r="D414" s="94" t="str">
        <f t="shared" si="7"/>
        <v>26_2025</v>
      </c>
      <c r="E414" s="95">
        <v>4246666.0599999996</v>
      </c>
      <c r="F414" s="95">
        <v>255015</v>
      </c>
    </row>
    <row r="415" spans="1:6">
      <c r="A415" s="93">
        <v>27</v>
      </c>
      <c r="B415" s="93" t="s">
        <v>132</v>
      </c>
      <c r="C415" s="94">
        <v>2025</v>
      </c>
      <c r="D415" s="94" t="str">
        <f t="shared" si="7"/>
        <v>27_2025</v>
      </c>
      <c r="E415" s="95">
        <v>928740.44</v>
      </c>
      <c r="F415" s="95">
        <v>71870</v>
      </c>
    </row>
    <row r="416" spans="1:6">
      <c r="A416" s="93">
        <v>28</v>
      </c>
      <c r="B416" s="93" t="s">
        <v>133</v>
      </c>
      <c r="C416" s="94">
        <v>2025</v>
      </c>
      <c r="D416" s="94" t="str">
        <f t="shared" si="7"/>
        <v>28_2025</v>
      </c>
      <c r="E416" s="95">
        <v>955024.76</v>
      </c>
      <c r="F416" s="95">
        <v>67755</v>
      </c>
    </row>
    <row r="417" spans="1:6">
      <c r="A417" s="93">
        <v>29</v>
      </c>
      <c r="B417" s="93" t="s">
        <v>107</v>
      </c>
      <c r="C417" s="94">
        <v>2025</v>
      </c>
      <c r="D417" s="94" t="str">
        <f t="shared" si="7"/>
        <v>29_2025</v>
      </c>
      <c r="E417" s="95">
        <v>209274.48</v>
      </c>
      <c r="F417" s="95">
        <v>15063</v>
      </c>
    </row>
    <row r="418" spans="1:6">
      <c r="A418" s="93">
        <v>30</v>
      </c>
      <c r="B418" s="93" t="s">
        <v>134</v>
      </c>
      <c r="C418" s="94">
        <v>2025</v>
      </c>
      <c r="D418" s="94" t="str">
        <f t="shared" si="7"/>
        <v>30_2025</v>
      </c>
      <c r="E418" s="95">
        <v>522183.67999999999</v>
      </c>
      <c r="F418" s="95">
        <v>45108</v>
      </c>
    </row>
    <row r="419" spans="1:6">
      <c r="A419" s="93">
        <v>31</v>
      </c>
      <c r="B419" s="93" t="s">
        <v>135</v>
      </c>
      <c r="C419" s="94">
        <v>2025</v>
      </c>
      <c r="D419" s="94" t="str">
        <f t="shared" si="7"/>
        <v>31_2025</v>
      </c>
      <c r="E419" s="95">
        <v>821251.3</v>
      </c>
      <c r="F419" s="95">
        <v>67808</v>
      </c>
    </row>
    <row r="420" spans="1:6">
      <c r="A420" s="93">
        <v>32</v>
      </c>
      <c r="B420" s="93" t="s">
        <v>136</v>
      </c>
      <c r="C420" s="94">
        <v>2025</v>
      </c>
      <c r="D420" s="94" t="str">
        <f t="shared" si="7"/>
        <v>32_2025</v>
      </c>
      <c r="E420" s="95">
        <v>682756.4</v>
      </c>
      <c r="F420" s="95">
        <v>55254</v>
      </c>
    </row>
    <row r="421" spans="1:6">
      <c r="A421" s="93">
        <v>33</v>
      </c>
      <c r="B421" s="93" t="s">
        <v>137</v>
      </c>
      <c r="C421" s="94">
        <v>2025</v>
      </c>
      <c r="D421" s="94" t="str">
        <f t="shared" si="7"/>
        <v>33_2025</v>
      </c>
      <c r="E421" s="95">
        <v>489498.5</v>
      </c>
      <c r="F421" s="95">
        <v>43195</v>
      </c>
    </row>
    <row r="422" spans="1:6">
      <c r="A422" s="93">
        <v>34</v>
      </c>
      <c r="B422" s="93" t="s">
        <v>138</v>
      </c>
      <c r="C422" s="94">
        <v>2025</v>
      </c>
      <c r="D422" s="94" t="str">
        <f t="shared" si="7"/>
        <v>34_2025</v>
      </c>
      <c r="E422" s="95">
        <v>1641935.66</v>
      </c>
      <c r="F422" s="95">
        <v>88632</v>
      </c>
    </row>
    <row r="423" spans="1:6">
      <c r="A423" s="93">
        <v>35</v>
      </c>
      <c r="B423" s="93" t="s">
        <v>139</v>
      </c>
      <c r="C423" s="94">
        <v>2025</v>
      </c>
      <c r="D423" s="94" t="str">
        <f t="shared" si="7"/>
        <v>35_2025</v>
      </c>
      <c r="E423" s="95">
        <v>205501.74</v>
      </c>
      <c r="F423" s="95">
        <v>22503</v>
      </c>
    </row>
    <row r="424" spans="1:6">
      <c r="A424" s="93">
        <v>36</v>
      </c>
      <c r="B424" s="93" t="s">
        <v>140</v>
      </c>
      <c r="C424" s="94">
        <v>2025</v>
      </c>
      <c r="D424" s="94" t="str">
        <f t="shared" si="7"/>
        <v>36_2025</v>
      </c>
      <c r="E424" s="95">
        <v>955328.51</v>
      </c>
      <c r="F424" s="95">
        <v>53988</v>
      </c>
    </row>
    <row r="425" spans="1:6">
      <c r="A425" s="93">
        <v>37</v>
      </c>
      <c r="B425" s="93" t="s">
        <v>111</v>
      </c>
      <c r="C425" s="94">
        <v>2025</v>
      </c>
      <c r="D425" s="94" t="str">
        <f t="shared" si="7"/>
        <v>37_2025</v>
      </c>
      <c r="E425" s="95">
        <v>1005506.51</v>
      </c>
      <c r="F425" s="95">
        <v>58376</v>
      </c>
    </row>
    <row r="426" spans="1:6">
      <c r="A426" s="93">
        <v>38</v>
      </c>
      <c r="B426" s="93" t="s">
        <v>141</v>
      </c>
      <c r="C426" s="94">
        <v>2025</v>
      </c>
      <c r="D426" s="94" t="str">
        <f t="shared" si="7"/>
        <v>38_2025</v>
      </c>
      <c r="E426" s="95">
        <v>330076.36</v>
      </c>
      <c r="F426" s="95">
        <v>25394</v>
      </c>
    </row>
    <row r="427" spans="1:6">
      <c r="A427" s="93">
        <v>39</v>
      </c>
      <c r="B427" s="93" t="s">
        <v>142</v>
      </c>
      <c r="C427" s="94">
        <v>2025</v>
      </c>
      <c r="D427" s="94" t="str">
        <f t="shared" si="7"/>
        <v>39_2025</v>
      </c>
      <c r="E427" s="95">
        <v>2009770.82</v>
      </c>
      <c r="F427" s="95">
        <v>97316</v>
      </c>
    </row>
    <row r="428" spans="1:6">
      <c r="A428" s="93">
        <v>40</v>
      </c>
      <c r="B428" s="93" t="s">
        <v>108</v>
      </c>
      <c r="C428" s="94">
        <v>2025</v>
      </c>
      <c r="D428" s="94" t="str">
        <f t="shared" si="7"/>
        <v>40_2025</v>
      </c>
      <c r="E428" s="95">
        <v>276368.53999999998</v>
      </c>
      <c r="F428" s="95">
        <v>22171</v>
      </c>
    </row>
    <row r="429" spans="1:6">
      <c r="A429" s="93">
        <v>41</v>
      </c>
      <c r="B429" s="93" t="s">
        <v>143</v>
      </c>
      <c r="C429" s="94">
        <v>2025</v>
      </c>
      <c r="D429" s="94" t="str">
        <f t="shared" si="7"/>
        <v>41_2025</v>
      </c>
      <c r="E429" s="95">
        <v>1337523.1499999999</v>
      </c>
      <c r="F429" s="95">
        <v>70810</v>
      </c>
    </row>
    <row r="430" spans="1:6">
      <c r="A430" s="93">
        <v>42</v>
      </c>
      <c r="B430" s="93" t="s">
        <v>144</v>
      </c>
      <c r="C430" s="94">
        <v>2025</v>
      </c>
      <c r="D430" s="94" t="str">
        <f t="shared" si="7"/>
        <v>42_2025</v>
      </c>
      <c r="E430" s="95">
        <v>14197330.66</v>
      </c>
      <c r="F430" s="95">
        <v>718542</v>
      </c>
    </row>
    <row r="431" spans="1:6">
      <c r="A431" s="93">
        <v>43</v>
      </c>
      <c r="B431" s="93" t="s">
        <v>145</v>
      </c>
      <c r="C431" s="94">
        <v>2025</v>
      </c>
      <c r="D431" s="94" t="str">
        <f t="shared" si="7"/>
        <v>43_2025</v>
      </c>
      <c r="E431" s="95">
        <v>1489386.03</v>
      </c>
      <c r="F431" s="95">
        <v>106399</v>
      </c>
    </row>
    <row r="432" spans="1:6">
      <c r="A432" s="93">
        <v>44</v>
      </c>
      <c r="B432" s="93" t="s">
        <v>146</v>
      </c>
      <c r="C432" s="94">
        <v>2025</v>
      </c>
      <c r="D432" s="94" t="str">
        <f t="shared" si="7"/>
        <v>44_2025</v>
      </c>
      <c r="E432" s="95">
        <v>1027106.68</v>
      </c>
      <c r="F432" s="95">
        <v>98964</v>
      </c>
    </row>
    <row r="433" spans="1:6">
      <c r="A433" s="93">
        <v>45</v>
      </c>
      <c r="B433" s="93" t="s">
        <v>147</v>
      </c>
      <c r="C433" s="94">
        <v>2025</v>
      </c>
      <c r="D433" s="94" t="str">
        <f t="shared" si="7"/>
        <v>45_2025</v>
      </c>
      <c r="E433" s="95">
        <v>1157500.06</v>
      </c>
      <c r="F433" s="95">
        <v>115613</v>
      </c>
    </row>
    <row r="434" spans="1:6">
      <c r="A434" s="93">
        <v>46</v>
      </c>
      <c r="B434" s="93" t="s">
        <v>109</v>
      </c>
      <c r="C434" s="94">
        <v>2025</v>
      </c>
      <c r="D434" s="94" t="str">
        <f t="shared" si="7"/>
        <v>46_2025</v>
      </c>
      <c r="E434" s="95">
        <v>1683495.67</v>
      </c>
      <c r="F434" s="95">
        <v>101776</v>
      </c>
    </row>
    <row r="435" spans="1:6">
      <c r="A435" s="93">
        <v>47</v>
      </c>
      <c r="B435" s="93" t="s">
        <v>110</v>
      </c>
      <c r="C435" s="94">
        <v>2025</v>
      </c>
      <c r="D435" s="94" t="str">
        <f t="shared" si="7"/>
        <v>47_2025</v>
      </c>
      <c r="E435" s="95">
        <v>601374.39</v>
      </c>
      <c r="F435" s="95">
        <v>47791</v>
      </c>
    </row>
    <row r="436" spans="1:6">
      <c r="A436" s="93">
        <v>48</v>
      </c>
      <c r="B436" s="93" t="s">
        <v>148</v>
      </c>
      <c r="C436" s="94">
        <v>2025</v>
      </c>
      <c r="D436" s="94" t="str">
        <f t="shared" si="7"/>
        <v>48_2025</v>
      </c>
      <c r="E436" s="95">
        <v>2804340.05</v>
      </c>
      <c r="F436" s="95">
        <v>183434</v>
      </c>
    </row>
    <row r="437" spans="1:6">
      <c r="A437" s="93">
        <v>49</v>
      </c>
      <c r="B437" s="93" t="s">
        <v>149</v>
      </c>
      <c r="C437" s="94">
        <v>2025</v>
      </c>
      <c r="D437" s="94" t="str">
        <f t="shared" si="7"/>
        <v>49_2025</v>
      </c>
      <c r="E437" s="95">
        <v>897162.59</v>
      </c>
      <c r="F437" s="95">
        <v>49689</v>
      </c>
    </row>
    <row r="438" spans="1:6">
      <c r="A438" s="93">
        <v>50</v>
      </c>
      <c r="B438" s="93" t="s">
        <v>150</v>
      </c>
      <c r="C438" s="94">
        <v>2025</v>
      </c>
      <c r="D438" s="94" t="str">
        <f t="shared" si="7"/>
        <v>50_2025</v>
      </c>
      <c r="E438" s="95">
        <v>1872203.33</v>
      </c>
      <c r="F438" s="95">
        <v>128336</v>
      </c>
    </row>
    <row r="439" spans="1:6">
      <c r="A439" s="93">
        <v>51</v>
      </c>
      <c r="B439" s="93" t="s">
        <v>151</v>
      </c>
      <c r="C439" s="94">
        <v>2025</v>
      </c>
      <c r="D439" s="94" t="str">
        <f t="shared" si="7"/>
        <v>51_2025</v>
      </c>
      <c r="E439" s="95">
        <v>81523.149999999994</v>
      </c>
      <c r="F439" s="95">
        <v>7175</v>
      </c>
    </row>
    <row r="440" spans="1:6">
      <c r="A440" s="93">
        <v>52</v>
      </c>
      <c r="B440" s="93" t="s">
        <v>152</v>
      </c>
      <c r="C440" s="94">
        <v>2025</v>
      </c>
      <c r="D440" s="94" t="str">
        <f t="shared" si="7"/>
        <v>52_2025</v>
      </c>
      <c r="E440" s="95">
        <v>1386525.25</v>
      </c>
      <c r="F440" s="95">
        <v>87614</v>
      </c>
    </row>
    <row r="441" spans="1:6">
      <c r="A441" s="93">
        <v>53</v>
      </c>
      <c r="B441" s="93" t="s">
        <v>153</v>
      </c>
      <c r="C441" s="94">
        <v>2025</v>
      </c>
      <c r="D441" s="94" t="str">
        <f t="shared" si="7"/>
        <v>53_2025</v>
      </c>
      <c r="E441" s="95">
        <v>1061287.57</v>
      </c>
      <c r="F441" s="95">
        <v>65175</v>
      </c>
    </row>
    <row r="442" spans="1:6">
      <c r="A442" s="93">
        <v>54</v>
      </c>
      <c r="B442" s="93" t="s">
        <v>154</v>
      </c>
      <c r="C442" s="94">
        <v>2025</v>
      </c>
      <c r="D442" s="94" t="str">
        <f t="shared" si="7"/>
        <v>54_2025</v>
      </c>
      <c r="E442" s="95">
        <v>1041559.01</v>
      </c>
      <c r="F442" s="95">
        <v>57897</v>
      </c>
    </row>
    <row r="443" spans="1:6">
      <c r="A443" s="93">
        <v>55</v>
      </c>
      <c r="B443" s="93" t="s">
        <v>155</v>
      </c>
      <c r="C443" s="94">
        <v>2025</v>
      </c>
      <c r="D443" s="94" t="str">
        <f t="shared" si="7"/>
        <v>55_2025</v>
      </c>
      <c r="E443" s="95">
        <v>786840.77</v>
      </c>
      <c r="F443" s="95">
        <v>65199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2">
    <pageSetUpPr fitToPage="1"/>
  </sheetPr>
  <dimension ref="A1:H18"/>
  <sheetViews>
    <sheetView showGridLines="0" zoomScale="125" zoomScaleNormal="125" zoomScalePageLayoutView="125" workbookViewId="0">
      <selection activeCell="H17" sqref="H17"/>
    </sheetView>
  </sheetViews>
  <sheetFormatPr defaultColWidth="8.7109375" defaultRowHeight="15"/>
  <cols>
    <col min="1" max="1" width="80.7109375" customWidth="1"/>
    <col min="2" max="2" width="17" customWidth="1"/>
    <col min="3" max="3" width="19.28515625" customWidth="1"/>
    <col min="6" max="6" width="14.85546875" customWidth="1"/>
  </cols>
  <sheetData>
    <row r="1" spans="1:8" ht="18.75">
      <c r="A1" s="79" t="s">
        <v>2</v>
      </c>
    </row>
    <row r="2" spans="1:8" ht="39" customHeight="1">
      <c r="A2" s="185" t="s">
        <v>78</v>
      </c>
      <c r="B2" s="185" t="s">
        <v>77</v>
      </c>
      <c r="C2" s="187"/>
      <c r="D2" s="80"/>
      <c r="E2" s="190" t="s">
        <v>96</v>
      </c>
      <c r="F2" s="191"/>
      <c r="G2" s="81"/>
      <c r="H2" s="81"/>
    </row>
    <row r="3" spans="1:8" ht="27" customHeight="1">
      <c r="A3" s="186"/>
      <c r="B3" s="188" t="s">
        <v>76</v>
      </c>
      <c r="C3" s="189"/>
      <c r="D3" s="82"/>
      <c r="E3" s="83"/>
      <c r="F3" s="83"/>
      <c r="G3" s="83"/>
      <c r="H3" s="83"/>
    </row>
    <row r="4" spans="1:8" ht="27" customHeight="1">
      <c r="A4" s="31" t="s">
        <v>87</v>
      </c>
      <c r="B4" s="26" t="s">
        <v>83</v>
      </c>
      <c r="C4" s="26" t="s">
        <v>84</v>
      </c>
      <c r="D4" s="82"/>
      <c r="E4" s="83"/>
      <c r="F4" s="83"/>
      <c r="G4" s="83"/>
      <c r="H4" s="83"/>
    </row>
    <row r="5" spans="1:8" ht="24" customHeight="1">
      <c r="A5" s="30" t="s">
        <v>85</v>
      </c>
      <c r="B5" s="29">
        <v>1888</v>
      </c>
      <c r="C5" s="29" t="s">
        <v>173</v>
      </c>
    </row>
    <row r="6" spans="1:8" ht="30" customHeight="1">
      <c r="A6" s="30" t="s">
        <v>80</v>
      </c>
      <c r="B6" s="2">
        <v>4316</v>
      </c>
      <c r="C6" s="2" t="s">
        <v>173</v>
      </c>
    </row>
    <row r="7" spans="1:8" ht="30" customHeight="1">
      <c r="A7" s="30" t="s">
        <v>79</v>
      </c>
      <c r="B7" s="2">
        <v>1829</v>
      </c>
      <c r="C7" s="91">
        <v>96.88</v>
      </c>
    </row>
    <row r="8" spans="1:8" ht="30" customHeight="1">
      <c r="A8" s="30" t="s">
        <v>81</v>
      </c>
      <c r="B8" s="2">
        <v>1804</v>
      </c>
      <c r="C8" s="91">
        <v>95.55</v>
      </c>
    </row>
    <row r="9" spans="1:8" ht="30" customHeight="1">
      <c r="A9" s="30" t="s">
        <v>82</v>
      </c>
      <c r="B9" s="2">
        <v>918</v>
      </c>
      <c r="C9" s="91">
        <v>48.62</v>
      </c>
    </row>
    <row r="10" spans="1:8" ht="30" customHeight="1">
      <c r="A10" s="30" t="s">
        <v>86</v>
      </c>
      <c r="B10" s="92">
        <v>1155</v>
      </c>
      <c r="C10" s="92">
        <v>61.18</v>
      </c>
    </row>
    <row r="11" spans="1:8" ht="27" customHeight="1">
      <c r="A11" s="31" t="s">
        <v>88</v>
      </c>
      <c r="B11" s="26" t="s">
        <v>83</v>
      </c>
      <c r="C11" s="26" t="s">
        <v>84</v>
      </c>
      <c r="D11" s="82"/>
      <c r="E11" s="83"/>
      <c r="F11" s="83"/>
      <c r="G11" s="83"/>
      <c r="H11" s="83"/>
    </row>
    <row r="12" spans="1:8" ht="30" customHeight="1">
      <c r="A12" s="30" t="s">
        <v>89</v>
      </c>
      <c r="B12" s="2">
        <v>12</v>
      </c>
      <c r="C12" s="32" t="s">
        <v>95</v>
      </c>
    </row>
    <row r="13" spans="1:8" ht="22.5">
      <c r="A13" s="30" t="s">
        <v>90</v>
      </c>
      <c r="B13" s="32" t="s">
        <v>95</v>
      </c>
      <c r="C13" s="3">
        <v>0.33</v>
      </c>
    </row>
    <row r="14" spans="1:8" ht="15.75">
      <c r="A14" s="30" t="s">
        <v>3</v>
      </c>
      <c r="B14" s="3"/>
      <c r="C14" s="32" t="s">
        <v>95</v>
      </c>
    </row>
    <row r="15" spans="1:8" ht="15.75">
      <c r="A15" s="30" t="s">
        <v>91</v>
      </c>
      <c r="B15" s="92">
        <v>66</v>
      </c>
      <c r="C15" s="32" t="s">
        <v>95</v>
      </c>
    </row>
    <row r="16" spans="1:8" ht="15.75">
      <c r="A16" s="30" t="s">
        <v>92</v>
      </c>
      <c r="B16" s="92">
        <v>34</v>
      </c>
      <c r="C16" s="32" t="s">
        <v>95</v>
      </c>
    </row>
    <row r="17" spans="1:3" ht="15.75">
      <c r="A17" s="30" t="s">
        <v>93</v>
      </c>
      <c r="B17" s="92">
        <v>32</v>
      </c>
      <c r="C17" s="32" t="s">
        <v>95</v>
      </c>
    </row>
    <row r="18" spans="1:3" ht="15.75">
      <c r="A18" s="30" t="s">
        <v>94</v>
      </c>
      <c r="B18" s="92">
        <v>20</v>
      </c>
      <c r="C18" s="32" t="s">
        <v>95</v>
      </c>
    </row>
  </sheetData>
  <mergeCells count="4">
    <mergeCell ref="A2:A3"/>
    <mergeCell ref="B2:C2"/>
    <mergeCell ref="B3:C3"/>
    <mergeCell ref="E2:F2"/>
  </mergeCells>
  <hyperlinks>
    <hyperlink ref="B3" r:id="rId1" xr:uid="{00000000-0004-0000-0200-000000000000}"/>
    <hyperlink ref="E2" r:id="rId2" xr:uid="{00000000-0004-0000-0200-000001000000}"/>
  </hyperlinks>
  <pageMargins left="0.7" right="0.7" top="0.75" bottom="0.75" header="0.3" footer="0.3"/>
  <pageSetup paperSize="8" orientation="portrait"/>
  <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M48"/>
  <sheetViews>
    <sheetView showGridLines="0" topLeftCell="A5" zoomScaleNormal="100" workbookViewId="0">
      <selection activeCell="I19" sqref="I19"/>
    </sheetView>
  </sheetViews>
  <sheetFormatPr defaultColWidth="8.7109375" defaultRowHeight="15"/>
  <cols>
    <col min="1" max="11" width="20.7109375" customWidth="1"/>
    <col min="12" max="12" width="27" customWidth="1"/>
    <col min="13" max="13" width="27.7109375" customWidth="1"/>
  </cols>
  <sheetData>
    <row r="1" spans="1:13" ht="18.75">
      <c r="A1" s="9" t="s">
        <v>4</v>
      </c>
    </row>
    <row r="3" spans="1:13" ht="24.75" customHeight="1">
      <c r="A3" s="53" t="s">
        <v>5</v>
      </c>
    </row>
    <row r="4" spans="1:13" ht="15.75">
      <c r="A4" s="97"/>
      <c r="B4" s="98"/>
      <c r="C4" s="98"/>
      <c r="D4" s="98"/>
      <c r="E4" s="98"/>
      <c r="F4" s="99"/>
      <c r="G4" s="98"/>
      <c r="H4" s="98"/>
      <c r="I4" s="98"/>
      <c r="J4" s="98"/>
      <c r="K4" s="98"/>
      <c r="L4" s="100"/>
      <c r="M4" s="100"/>
    </row>
    <row r="5" spans="1:13" ht="30.75" customHeight="1">
      <c r="A5" s="209" t="s">
        <v>6</v>
      </c>
      <c r="B5" s="212" t="s">
        <v>7</v>
      </c>
      <c r="C5" s="213"/>
      <c r="D5" s="213"/>
      <c r="E5" s="213"/>
      <c r="F5" s="213"/>
      <c r="G5" s="213"/>
      <c r="H5" s="213"/>
      <c r="I5" s="213"/>
      <c r="J5" s="102"/>
      <c r="K5" s="102"/>
      <c r="L5" s="203" t="s">
        <v>8</v>
      </c>
      <c r="M5" s="204"/>
    </row>
    <row r="6" spans="1:13" ht="24" customHeight="1">
      <c r="A6" s="209"/>
      <c r="B6" s="209" t="s">
        <v>175</v>
      </c>
      <c r="C6" s="209" t="s">
        <v>176</v>
      </c>
      <c r="D6" s="209" t="s">
        <v>177</v>
      </c>
      <c r="E6" s="209" t="s">
        <v>9</v>
      </c>
      <c r="F6" s="209" t="s">
        <v>10</v>
      </c>
      <c r="G6" s="209" t="s">
        <v>187</v>
      </c>
      <c r="H6" s="214" t="s">
        <v>198</v>
      </c>
      <c r="I6" s="209" t="s">
        <v>234</v>
      </c>
      <c r="J6" s="209" t="s">
        <v>11</v>
      </c>
      <c r="K6" s="209" t="s">
        <v>12</v>
      </c>
      <c r="L6" s="205">
        <f>Sommario!B13</f>
        <v>65199</v>
      </c>
      <c r="M6" s="206"/>
    </row>
    <row r="7" spans="1:13" ht="56.1" customHeight="1">
      <c r="A7" s="209"/>
      <c r="B7" s="209"/>
      <c r="C7" s="209"/>
      <c r="D7" s="209"/>
      <c r="E7" s="209"/>
      <c r="F7" s="209"/>
      <c r="G7" s="209"/>
      <c r="H7" s="215"/>
      <c r="I7" s="209"/>
      <c r="J7" s="209"/>
      <c r="K7" s="209"/>
      <c r="L7" s="101" t="s">
        <v>185</v>
      </c>
      <c r="M7" s="101" t="s">
        <v>235</v>
      </c>
    </row>
    <row r="8" spans="1:13" ht="31.5">
      <c r="A8" s="120" t="str">
        <f ca="1">IF(AND(YEAR(TODAY())&gt;=2026,YEAR(TODAY())&lt;=2030),"Al 31.12."&amp;(YEAR(TODAY())-1)&amp;" (storico)","Da definire")</f>
        <v>Al 31.12.2025 (storico)</v>
      </c>
      <c r="B8" s="119">
        <v>10</v>
      </c>
      <c r="C8" s="119">
        <v>5</v>
      </c>
      <c r="D8" s="119"/>
      <c r="E8" s="119"/>
      <c r="F8" s="103">
        <f>IF(SUM(B8:E8)=0,"",SUM((B8:E8)))</f>
        <v>15</v>
      </c>
      <c r="G8" s="119">
        <v>3</v>
      </c>
      <c r="H8" s="119"/>
      <c r="I8" s="120" t="s">
        <v>188</v>
      </c>
      <c r="J8" s="119">
        <v>2</v>
      </c>
      <c r="K8" s="119"/>
      <c r="L8" s="182" t="str">
        <f>IFERROR(CONCATENATE(" 1 AS ogni ",$L$6/F8," abitanti"),"")</f>
        <v xml:space="preserve"> 1 AS ogni 4346,6 abitanti</v>
      </c>
      <c r="M8" s="182" t="str">
        <f>IFERROR(CONCATENATE(" 1 AS ogni ",$L$6/B8," abitanti"),"")</f>
        <v xml:space="preserve"> 1 AS ogni 6519,9 abitanti</v>
      </c>
    </row>
    <row r="9" spans="1:13" ht="31.5">
      <c r="A9" s="120" t="str">
        <f ca="1">IF(AND(YEAR(TODAY())&gt;=2026,YEAR(TODAY())&lt;=2030),"Al 31.12."&amp;YEAR(TODAY())&amp;" (previsionale)","Da definire")</f>
        <v>Al 31.12.2026 (previsionale)</v>
      </c>
      <c r="B9" s="119">
        <v>12</v>
      </c>
      <c r="C9" s="119">
        <v>3</v>
      </c>
      <c r="D9" s="119"/>
      <c r="E9" s="119"/>
      <c r="F9" s="103">
        <f>IF(SUM(B9:E9)=0,"",SUM((B9:E9)))</f>
        <v>15</v>
      </c>
      <c r="G9" s="119">
        <v>3</v>
      </c>
      <c r="H9" s="119"/>
      <c r="I9" s="120" t="s">
        <v>189</v>
      </c>
      <c r="J9" s="119"/>
      <c r="K9" s="119"/>
      <c r="L9" s="182" t="str">
        <f>IFERROR(CONCATENATE(" 1 AS ogni ",$L$6/F9," abitanti"),"")</f>
        <v xml:space="preserve"> 1 AS ogni 4346,6 abitanti</v>
      </c>
      <c r="M9" s="182" t="str">
        <f>IFERROR(CONCATENATE(" 1 AS ogni ",$L$6/B9," abitanti"),"")</f>
        <v xml:space="preserve"> 1 AS ogni 5433,25 abitanti</v>
      </c>
    </row>
    <row r="10" spans="1:13" ht="14.25" customHeight="1">
      <c r="A10" s="211" t="s">
        <v>13</v>
      </c>
      <c r="B10" s="211"/>
      <c r="C10" s="211"/>
      <c r="D10" s="211"/>
      <c r="E10" s="211"/>
      <c r="F10" s="211"/>
      <c r="G10" s="211"/>
      <c r="H10" s="211"/>
      <c r="I10" s="211"/>
      <c r="J10" s="49"/>
      <c r="K10" s="49"/>
      <c r="L10" s="49"/>
      <c r="M10" s="49"/>
    </row>
    <row r="13" spans="1:13" ht="18.75">
      <c r="A13" s="216" t="str">
        <f>CONCATENATE("Tabella 1.2 - Riquadro costi Assistenti Sociali a  valere sulla QSFP ",Sommario!B5)</f>
        <v>Tabella 1.2 - Riquadro costi Assistenti Sociali a  valere sulla QSFP 2024</v>
      </c>
      <c r="B13" s="216"/>
      <c r="C13" s="216"/>
      <c r="D13" s="216"/>
      <c r="E13" s="108"/>
    </row>
    <row r="14" spans="1:13" ht="47.25">
      <c r="A14" s="107"/>
      <c r="B14" s="109" t="s">
        <v>182</v>
      </c>
      <c r="C14" s="110" t="str">
        <f>CONCATENATE("Somma mesi degli AS a valere sulla QSFP ",Sommario!B5)</f>
        <v>Somma mesi degli AS a valere sulla QSFP 2024</v>
      </c>
      <c r="D14" s="110" t="s">
        <v>178</v>
      </c>
      <c r="E14" s="105" t="s">
        <v>219</v>
      </c>
      <c r="F14" s="110" t="s">
        <v>179</v>
      </c>
    </row>
    <row r="15" spans="1:13">
      <c r="A15" s="209" t="s">
        <v>175</v>
      </c>
      <c r="B15" s="210">
        <v>1</v>
      </c>
      <c r="C15" s="210">
        <v>2</v>
      </c>
      <c r="D15" s="217" t="s">
        <v>180</v>
      </c>
      <c r="E15" s="221"/>
      <c r="F15" s="225"/>
    </row>
    <row r="16" spans="1:13">
      <c r="A16" s="209"/>
      <c r="B16" s="210"/>
      <c r="C16" s="210"/>
      <c r="D16" s="218"/>
      <c r="E16" s="222"/>
      <c r="F16" s="226"/>
    </row>
    <row r="17" spans="1:9" ht="15" customHeight="1">
      <c r="A17" s="209" t="s">
        <v>176</v>
      </c>
      <c r="B17" s="210">
        <v>3</v>
      </c>
      <c r="C17" s="210">
        <v>60</v>
      </c>
      <c r="D17" s="217" t="s">
        <v>180</v>
      </c>
      <c r="E17" s="221">
        <v>15</v>
      </c>
      <c r="F17" s="225">
        <v>70000</v>
      </c>
    </row>
    <row r="18" spans="1:9" ht="15" customHeight="1">
      <c r="A18" s="209"/>
      <c r="B18" s="210"/>
      <c r="C18" s="210"/>
      <c r="D18" s="218"/>
      <c r="E18" s="222"/>
      <c r="F18" s="226"/>
    </row>
    <row r="19" spans="1:9">
      <c r="A19" s="209" t="s">
        <v>177</v>
      </c>
      <c r="B19" s="210"/>
      <c r="C19" s="210"/>
      <c r="D19" s="219"/>
      <c r="E19" s="223"/>
      <c r="F19" s="225"/>
    </row>
    <row r="20" spans="1:9">
      <c r="A20" s="209"/>
      <c r="B20" s="210"/>
      <c r="C20" s="210"/>
      <c r="D20" s="220"/>
      <c r="E20" s="224"/>
      <c r="F20" s="226"/>
    </row>
    <row r="21" spans="1:9">
      <c r="A21" s="209" t="s">
        <v>9</v>
      </c>
      <c r="B21" s="210"/>
      <c r="C21" s="210"/>
      <c r="D21" s="219"/>
      <c r="E21" s="223"/>
      <c r="F21" s="225"/>
    </row>
    <row r="22" spans="1:9">
      <c r="A22" s="209"/>
      <c r="B22" s="210"/>
      <c r="C22" s="210"/>
      <c r="D22" s="220"/>
      <c r="E22" s="224"/>
      <c r="F22" s="226"/>
    </row>
    <row r="23" spans="1:9" ht="15.75">
      <c r="A23" s="104"/>
      <c r="B23" s="107"/>
      <c r="C23" s="107"/>
      <c r="E23" s="8" t="s">
        <v>15</v>
      </c>
      <c r="F23" s="111">
        <f>SUM(F15:F22)</f>
        <v>70000</v>
      </c>
    </row>
    <row r="24" spans="1:9" ht="15.75">
      <c r="A24" s="104"/>
    </row>
    <row r="25" spans="1:9" ht="18.75">
      <c r="A25" s="216" t="str">
        <f>CONCATENATE("Tabella 1.3 – Costi complessivi per il Potenziamento Servizio sociale professionale a valere sulla QSFP ",Sommario!B5)</f>
        <v>Tabella 1.3 – Costi complessivi per il Potenziamento Servizio sociale professionale a valere sulla QSFP 2024</v>
      </c>
      <c r="B25" s="216"/>
      <c r="C25" s="216"/>
      <c r="D25" s="216"/>
      <c r="E25" s="216"/>
      <c r="F25" s="216"/>
      <c r="G25" s="108"/>
      <c r="H25" s="108"/>
    </row>
    <row r="26" spans="1:9" ht="15.75">
      <c r="A26" s="230" t="s">
        <v>14</v>
      </c>
      <c r="B26" s="230"/>
      <c r="C26" s="8" t="str">
        <f>CONCATENATE("Importo QSFP ",Sommario!B5)</f>
        <v>Importo QSFP 2024</v>
      </c>
    </row>
    <row r="27" spans="1:9" ht="15.75">
      <c r="A27" s="207" t="s">
        <v>16</v>
      </c>
      <c r="B27" s="207"/>
      <c r="C27" s="112">
        <f>F23</f>
        <v>70000</v>
      </c>
      <c r="D27" s="227"/>
      <c r="E27" s="228"/>
      <c r="F27" s="228"/>
      <c r="G27" s="228"/>
      <c r="H27" s="228"/>
      <c r="I27" s="228"/>
    </row>
    <row r="28" spans="1:9" ht="15.75">
      <c r="A28" s="207" t="s">
        <v>17</v>
      </c>
      <c r="B28" s="207"/>
      <c r="C28" s="113">
        <v>20000</v>
      </c>
    </row>
    <row r="29" spans="1:9" ht="15.75">
      <c r="A29" s="207" t="s">
        <v>18</v>
      </c>
      <c r="B29" s="207"/>
      <c r="C29" s="113"/>
    </row>
    <row r="30" spans="1:9" ht="15.75">
      <c r="A30" s="208" t="s">
        <v>199</v>
      </c>
      <c r="B30" s="207"/>
      <c r="C30" s="113">
        <v>12000</v>
      </c>
    </row>
    <row r="31" spans="1:9" ht="15.75">
      <c r="A31" s="207" t="s">
        <v>20</v>
      </c>
      <c r="B31" s="207"/>
      <c r="C31" s="113"/>
    </row>
    <row r="32" spans="1:9" ht="15.75">
      <c r="A32" s="229" t="s">
        <v>21</v>
      </c>
      <c r="B32" s="229"/>
      <c r="C32" s="114">
        <f>SUM(C27:C31)</f>
        <v>102000</v>
      </c>
    </row>
    <row r="33" spans="1:6">
      <c r="A33" s="78"/>
    </row>
    <row r="35" spans="1:6" ht="15.75" thickBot="1"/>
    <row r="36" spans="1:6" ht="15" customHeight="1">
      <c r="A36" s="192" t="s">
        <v>192</v>
      </c>
      <c r="B36" s="193"/>
      <c r="C36" s="193"/>
      <c r="D36" s="193"/>
      <c r="E36" s="193"/>
      <c r="F36" s="194"/>
    </row>
    <row r="37" spans="1:6">
      <c r="A37" s="195"/>
      <c r="B37" s="196"/>
      <c r="C37" s="196"/>
      <c r="D37" s="196"/>
      <c r="E37" s="196"/>
      <c r="F37" s="197"/>
    </row>
    <row r="38" spans="1:6">
      <c r="A38" s="195"/>
      <c r="B38" s="196"/>
      <c r="C38" s="196"/>
      <c r="D38" s="196"/>
      <c r="E38" s="196"/>
      <c r="F38" s="197"/>
    </row>
    <row r="39" spans="1:6">
      <c r="A39" s="195"/>
      <c r="B39" s="196"/>
      <c r="C39" s="196"/>
      <c r="D39" s="196"/>
      <c r="E39" s="196"/>
      <c r="F39" s="197"/>
    </row>
    <row r="40" spans="1:6" ht="15.75" thickBot="1">
      <c r="A40" s="198"/>
      <c r="B40" s="199"/>
      <c r="C40" s="199"/>
      <c r="D40" s="199"/>
      <c r="E40" s="199"/>
      <c r="F40" s="200"/>
    </row>
    <row r="41" spans="1:6" ht="6.75" customHeight="1" thickBot="1"/>
    <row r="42" spans="1:6">
      <c r="A42" s="192" t="s">
        <v>200</v>
      </c>
      <c r="B42" s="193"/>
      <c r="C42" s="193"/>
      <c r="D42" s="193"/>
      <c r="E42" s="193"/>
      <c r="F42" s="194"/>
    </row>
    <row r="43" spans="1:6">
      <c r="A43" s="195"/>
      <c r="B43" s="196"/>
      <c r="C43" s="196"/>
      <c r="D43" s="196"/>
      <c r="E43" s="196"/>
      <c r="F43" s="197"/>
    </row>
    <row r="44" spans="1:6">
      <c r="A44" s="195"/>
      <c r="B44" s="196"/>
      <c r="C44" s="196"/>
      <c r="D44" s="196"/>
      <c r="E44" s="196"/>
      <c r="F44" s="197"/>
    </row>
    <row r="45" spans="1:6" ht="15.75" thickBot="1">
      <c r="A45" s="198"/>
      <c r="B45" s="199"/>
      <c r="C45" s="199"/>
      <c r="D45" s="199"/>
      <c r="E45" s="199"/>
      <c r="F45" s="200"/>
    </row>
    <row r="47" spans="1:6" ht="15.75" thickBot="1"/>
    <row r="48" spans="1:6" ht="15.75" thickBot="1">
      <c r="E48" s="201" t="s">
        <v>201</v>
      </c>
      <c r="F48" s="202"/>
    </row>
  </sheetData>
  <sheetProtection algorithmName="SHA-512" hashValue="GX7O8ueXxP3B4KQdFJjQmLYUub0cY5SImN3TPiypoVNqFe9/tomyXX/4R5tPx9BuQ4jz8yOm5NHs7reulCg3sw==" saltValue="/V47A8FlpJRrCTSxjl3OXA==" spinCount="100000" sheet="1" objects="1" scenarios="1"/>
  <mergeCells count="52">
    <mergeCell ref="A36:F40"/>
    <mergeCell ref="A25:F25"/>
    <mergeCell ref="E15:E16"/>
    <mergeCell ref="E17:E18"/>
    <mergeCell ref="E19:E20"/>
    <mergeCell ref="E21:E22"/>
    <mergeCell ref="F15:F16"/>
    <mergeCell ref="F17:F18"/>
    <mergeCell ref="F19:F20"/>
    <mergeCell ref="F21:F22"/>
    <mergeCell ref="D27:I27"/>
    <mergeCell ref="A32:B32"/>
    <mergeCell ref="A26:B26"/>
    <mergeCell ref="A27:B27"/>
    <mergeCell ref="A28:B28"/>
    <mergeCell ref="A29:B29"/>
    <mergeCell ref="A13:D13"/>
    <mergeCell ref="D15:D16"/>
    <mergeCell ref="D17:D18"/>
    <mergeCell ref="D19:D20"/>
    <mergeCell ref="D21:D22"/>
    <mergeCell ref="C17:C18"/>
    <mergeCell ref="B19:B20"/>
    <mergeCell ref="C19:C20"/>
    <mergeCell ref="B21:B22"/>
    <mergeCell ref="C21:C22"/>
    <mergeCell ref="C15:C16"/>
    <mergeCell ref="D6:D7"/>
    <mergeCell ref="A5:A7"/>
    <mergeCell ref="G6:G7"/>
    <mergeCell ref="B6:B7"/>
    <mergeCell ref="B5:I5"/>
    <mergeCell ref="E6:E7"/>
    <mergeCell ref="I6:I7"/>
    <mergeCell ref="C6:C7"/>
    <mergeCell ref="H6:H7"/>
    <mergeCell ref="A42:F45"/>
    <mergeCell ref="E48:F48"/>
    <mergeCell ref="L5:M5"/>
    <mergeCell ref="L6:M6"/>
    <mergeCell ref="A31:B31"/>
    <mergeCell ref="A30:B30"/>
    <mergeCell ref="A15:A16"/>
    <mergeCell ref="A17:A18"/>
    <mergeCell ref="A19:A20"/>
    <mergeCell ref="A21:A22"/>
    <mergeCell ref="B15:B16"/>
    <mergeCell ref="B17:B18"/>
    <mergeCell ref="A10:I10"/>
    <mergeCell ref="F6:F7"/>
    <mergeCell ref="J6:J7"/>
    <mergeCell ref="K6:K7"/>
  </mergeCells>
  <phoneticPr fontId="3" type="noConversion"/>
  <hyperlinks>
    <hyperlink ref="B5" location="_ftn1" display="_ftn1" xr:uid="{00000000-0004-0000-0300-000000000000}"/>
    <hyperlink ref="E48:F48" r:id="rId1" display="scarica Linee Guida 2024-2026" xr:uid="{32B02B87-88D0-4DB1-A416-2A6ECE89959B}"/>
  </hyperlinks>
  <pageMargins left="0.7" right="0.7" top="0.75" bottom="0.75" header="0.3" footer="0.3"/>
  <pageSetup paperSize="8" scale="55" orientation="portrait"/>
  <ignoredErrors>
    <ignoredError sqref="F8 A8:A9" unlockedFormula="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pageSetUpPr fitToPage="1"/>
  </sheetPr>
  <dimension ref="A1:H47"/>
  <sheetViews>
    <sheetView showGridLines="0" zoomScaleNormal="100" workbookViewId="0">
      <selection activeCell="E9" sqref="E9"/>
    </sheetView>
  </sheetViews>
  <sheetFormatPr defaultColWidth="8.7109375" defaultRowHeight="15"/>
  <cols>
    <col min="1" max="1" width="85" bestFit="1" customWidth="1"/>
    <col min="2" max="3" width="31.7109375" customWidth="1"/>
    <col min="4" max="4" width="36.42578125" bestFit="1" customWidth="1"/>
    <col min="5" max="5" width="36.42578125" customWidth="1"/>
    <col min="6" max="6" width="31.7109375" customWidth="1"/>
    <col min="7" max="7" width="15" customWidth="1"/>
    <col min="8" max="8" width="14.7109375" customWidth="1"/>
    <col min="9" max="9" width="12.28515625" customWidth="1"/>
    <col min="10" max="10" width="10.42578125" customWidth="1"/>
    <col min="11" max="11" width="13.42578125" customWidth="1"/>
    <col min="12" max="12" width="11.140625" customWidth="1"/>
  </cols>
  <sheetData>
    <row r="1" spans="1:8" ht="18.75">
      <c r="A1" s="9" t="s">
        <v>22</v>
      </c>
    </row>
    <row r="2" spans="1:8" ht="18.75">
      <c r="B2" s="72"/>
      <c r="C2" s="72"/>
    </row>
    <row r="3" spans="1:8" ht="18.75">
      <c r="A3" s="53" t="str">
        <f>CONCATENATE("Tabella 2.1 - Attività da sostenere con la QSFP ",Sommario!B5)</f>
        <v>Tabella 2.1 - Attività da sostenere con la QSFP 2024</v>
      </c>
      <c r="B3" s="108"/>
    </row>
    <row r="4" spans="1:8" ht="28.5" customHeight="1">
      <c r="A4" s="24" t="s">
        <v>23</v>
      </c>
      <c r="B4" s="24" t="s">
        <v>24</v>
      </c>
      <c r="C4" s="24" t="s">
        <v>174</v>
      </c>
      <c r="D4" s="160" t="s">
        <v>219</v>
      </c>
      <c r="E4" s="24" t="str">
        <f>CONCATENATE("Importo QSFP ",Sommario!B5)</f>
        <v>Importo QSFP 2024</v>
      </c>
    </row>
    <row r="5" spans="1:8" ht="30" customHeight="1">
      <c r="A5" s="73" t="s">
        <v>25</v>
      </c>
      <c r="B5" s="131">
        <v>3</v>
      </c>
      <c r="C5" s="133" t="s">
        <v>183</v>
      </c>
      <c r="D5" s="133" t="s">
        <v>236</v>
      </c>
      <c r="E5" s="115">
        <v>50000</v>
      </c>
      <c r="G5" s="74"/>
    </row>
    <row r="6" spans="1:8" ht="30" customHeight="1">
      <c r="A6" s="73" t="s">
        <v>26</v>
      </c>
      <c r="B6" s="131">
        <v>10</v>
      </c>
      <c r="C6" s="133" t="s">
        <v>184</v>
      </c>
      <c r="D6" s="133" t="s">
        <v>237</v>
      </c>
      <c r="E6" s="115">
        <v>100000</v>
      </c>
    </row>
    <row r="7" spans="1:8" ht="30" customHeight="1">
      <c r="A7" s="73" t="s">
        <v>27</v>
      </c>
      <c r="B7" s="131"/>
      <c r="C7" s="133"/>
      <c r="D7" s="133"/>
      <c r="E7" s="115"/>
    </row>
    <row r="8" spans="1:8" ht="30" customHeight="1">
      <c r="A8" s="73" t="s">
        <v>28</v>
      </c>
      <c r="B8" s="131">
        <v>50</v>
      </c>
      <c r="C8" s="133" t="s">
        <v>183</v>
      </c>
      <c r="D8" s="133" t="s">
        <v>238</v>
      </c>
      <c r="E8" s="115">
        <v>1000</v>
      </c>
    </row>
    <row r="9" spans="1:8" ht="30" customHeight="1">
      <c r="A9" s="73" t="s">
        <v>29</v>
      </c>
      <c r="B9" s="131"/>
      <c r="C9" s="133"/>
      <c r="D9" s="133"/>
      <c r="E9" s="115"/>
      <c r="G9" s="74"/>
    </row>
    <row r="10" spans="1:8" ht="30" customHeight="1">
      <c r="A10" s="75" t="s">
        <v>30</v>
      </c>
      <c r="B10" s="132"/>
      <c r="C10" s="133"/>
      <c r="D10" s="133"/>
      <c r="E10" s="115"/>
      <c r="G10" s="74"/>
    </row>
    <row r="11" spans="1:8" ht="30" customHeight="1">
      <c r="A11" s="76" t="s">
        <v>21</v>
      </c>
      <c r="B11" s="134">
        <f>SUM(B5:B10)</f>
        <v>63</v>
      </c>
      <c r="C11" s="17"/>
      <c r="D11" s="76" t="s">
        <v>21</v>
      </c>
      <c r="E11" s="77">
        <f>SUM(E5:E10)</f>
        <v>151000</v>
      </c>
      <c r="G11" s="74"/>
    </row>
    <row r="12" spans="1:8" ht="15" customHeight="1">
      <c r="A12" s="231" t="s">
        <v>208</v>
      </c>
      <c r="B12" s="231"/>
      <c r="C12" s="231"/>
      <c r="D12" s="231"/>
      <c r="E12" s="231"/>
      <c r="F12" s="231"/>
    </row>
    <row r="13" spans="1:8">
      <c r="A13" s="231" t="s">
        <v>209</v>
      </c>
      <c r="B13" s="231"/>
      <c r="C13" s="231"/>
      <c r="D13" s="231"/>
      <c r="E13" s="231"/>
      <c r="F13" s="231"/>
    </row>
    <row r="14" spans="1:8" ht="14.1" customHeight="1">
      <c r="A14" s="231"/>
      <c r="B14" s="231"/>
      <c r="C14" s="231"/>
      <c r="D14" s="231"/>
      <c r="E14" s="231"/>
      <c r="F14" s="231"/>
    </row>
    <row r="15" spans="1:8" ht="15.75">
      <c r="A15" s="49"/>
      <c r="B15" s="49"/>
      <c r="C15" s="49"/>
      <c r="D15" s="49"/>
      <c r="E15" s="49"/>
      <c r="F15" s="49"/>
      <c r="G15" s="49"/>
      <c r="H15" s="49"/>
    </row>
    <row r="16" spans="1:8" ht="18.75">
      <c r="A16" s="150" t="s">
        <v>31</v>
      </c>
      <c r="B16" s="151"/>
      <c r="C16" s="151"/>
      <c r="D16" s="49"/>
      <c r="E16" s="49"/>
      <c r="F16" s="49"/>
      <c r="G16" s="49"/>
      <c r="H16" s="49"/>
    </row>
    <row r="17" spans="1:8" ht="47.25">
      <c r="A17" s="152" t="s">
        <v>38</v>
      </c>
      <c r="B17" s="152" t="s">
        <v>210</v>
      </c>
      <c r="C17" s="152" t="s">
        <v>211</v>
      </c>
      <c r="D17" s="49"/>
      <c r="E17" s="49"/>
      <c r="F17" s="49"/>
      <c r="G17" s="49"/>
      <c r="H17" s="49"/>
    </row>
    <row r="18" spans="1:8" ht="15.75">
      <c r="A18" s="153"/>
      <c r="B18" s="153"/>
      <c r="C18" s="153"/>
      <c r="D18" s="49"/>
      <c r="E18" s="49"/>
      <c r="F18" s="49"/>
      <c r="G18" s="49"/>
      <c r="H18" s="49"/>
    </row>
    <row r="19" spans="1:8" ht="15.75">
      <c r="A19" s="153"/>
      <c r="B19" s="153"/>
      <c r="C19" s="153"/>
      <c r="D19" s="49"/>
      <c r="E19" s="49"/>
      <c r="F19" s="49"/>
      <c r="G19" s="49"/>
      <c r="H19" s="49"/>
    </row>
    <row r="20" spans="1:8" ht="15.75">
      <c r="A20" s="153"/>
      <c r="B20" s="153"/>
      <c r="C20" s="153"/>
      <c r="D20" s="49"/>
      <c r="E20" s="49"/>
      <c r="F20" s="49"/>
      <c r="G20" s="49"/>
      <c r="H20" s="49"/>
    </row>
    <row r="21" spans="1:8" ht="15.75">
      <c r="A21" s="154"/>
      <c r="B21" s="154"/>
      <c r="C21" s="154"/>
      <c r="D21" s="49"/>
      <c r="E21" s="49"/>
      <c r="F21" s="49"/>
      <c r="G21" s="49"/>
      <c r="H21" s="49"/>
    </row>
    <row r="22" spans="1:8" ht="15.75">
      <c r="A22" s="154"/>
      <c r="B22" s="154"/>
      <c r="C22" s="154"/>
    </row>
    <row r="23" spans="1:8" ht="18.75">
      <c r="A23" s="150" t="s">
        <v>212</v>
      </c>
      <c r="B23" s="155"/>
      <c r="C23" s="154"/>
    </row>
    <row r="24" spans="1:8" ht="47.25">
      <c r="A24" s="152" t="s">
        <v>213</v>
      </c>
      <c r="B24" s="152" t="s">
        <v>210</v>
      </c>
      <c r="C24" s="152" t="s">
        <v>211</v>
      </c>
    </row>
    <row r="25" spans="1:8" ht="15.75">
      <c r="A25" s="232"/>
      <c r="B25" s="156"/>
      <c r="C25" s="156"/>
    </row>
    <row r="26" spans="1:8" ht="15.75">
      <c r="A26" s="233"/>
      <c r="B26" s="156"/>
      <c r="C26" s="156"/>
    </row>
    <row r="27" spans="1:8" ht="15.75">
      <c r="A27" s="234"/>
      <c r="B27" s="156"/>
      <c r="C27" s="156"/>
    </row>
    <row r="28" spans="1:8" ht="15.75">
      <c r="A28" s="157" t="s">
        <v>214</v>
      </c>
    </row>
    <row r="43" spans="1:8" ht="15.75" thickBot="1"/>
    <row r="44" spans="1:8" ht="15" customHeight="1">
      <c r="A44" s="192" t="s">
        <v>193</v>
      </c>
      <c r="B44" s="193"/>
      <c r="C44" s="193"/>
      <c r="D44" s="194"/>
      <c r="E44" s="130"/>
      <c r="F44" s="130"/>
      <c r="G44" s="130"/>
      <c r="H44" s="130"/>
    </row>
    <row r="45" spans="1:8">
      <c r="A45" s="195"/>
      <c r="B45" s="196"/>
      <c r="C45" s="196"/>
      <c r="D45" s="197"/>
      <c r="E45" s="130"/>
      <c r="F45" s="130"/>
      <c r="G45" s="130"/>
      <c r="H45" s="130"/>
    </row>
    <row r="46" spans="1:8">
      <c r="A46" s="195"/>
      <c r="B46" s="196"/>
      <c r="C46" s="196"/>
      <c r="D46" s="197"/>
      <c r="E46" s="130"/>
      <c r="F46" s="130"/>
      <c r="G46" s="130"/>
      <c r="H46" s="130"/>
    </row>
    <row r="47" spans="1:8" ht="15.75" thickBot="1">
      <c r="A47" s="198"/>
      <c r="B47" s="199"/>
      <c r="C47" s="199"/>
      <c r="D47" s="200"/>
    </row>
  </sheetData>
  <sheetProtection algorithmName="SHA-512" hashValue="GCkbLyg/eSYJsOu8axiUCUIj3OU+gZC941G2MHDDTjbKsQFX3N4lDsIEjaToRAbOQxXQv0vb5+r0w+0BL0c+2w==" saltValue="HZJp6QX9B7SibBuR7F0G9A==" spinCount="100000" sheet="1" objects="1" scenarios="1"/>
  <mergeCells count="5">
    <mergeCell ref="A44:D47"/>
    <mergeCell ref="A13:F13"/>
    <mergeCell ref="A14:F14"/>
    <mergeCell ref="A12:F12"/>
    <mergeCell ref="A25:A27"/>
  </mergeCells>
  <pageMargins left="0.7" right="0.7" top="0.75" bottom="0.75" header="0.3" footer="0.3"/>
  <pageSetup paperSize="8" scale="84"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81EF3-77F9-4263-9896-6E101F3E67B8}">
  <sheetPr>
    <tabColor theme="9" tint="-0.249977111117893"/>
    <pageSetUpPr fitToPage="1"/>
  </sheetPr>
  <dimension ref="A1:G15"/>
  <sheetViews>
    <sheetView showGridLines="0" zoomScaleNormal="100" workbookViewId="0">
      <selection activeCell="D7" sqref="D7"/>
    </sheetView>
  </sheetViews>
  <sheetFormatPr defaultColWidth="8.7109375" defaultRowHeight="15"/>
  <cols>
    <col min="1" max="1" width="97" bestFit="1" customWidth="1"/>
    <col min="2" max="2" width="22.5703125" customWidth="1"/>
    <col min="3" max="3" width="17.140625" customWidth="1"/>
    <col min="4" max="4" width="15" customWidth="1"/>
    <col min="5" max="5" width="14.7109375" customWidth="1"/>
    <col min="6" max="6" width="12.28515625" customWidth="1"/>
    <col min="7" max="7" width="10.42578125" customWidth="1"/>
    <col min="8" max="8" width="13.42578125" customWidth="1"/>
    <col min="9" max="9" width="11.140625" customWidth="1"/>
  </cols>
  <sheetData>
    <row r="1" spans="1:7" ht="18.75">
      <c r="A1" s="9" t="s">
        <v>202</v>
      </c>
    </row>
    <row r="2" spans="1:7" ht="18.75">
      <c r="B2" s="72"/>
    </row>
    <row r="3" spans="1:7" ht="18.75">
      <c r="A3" s="53" t="str">
        <f>CONCATENATE("Tabella 2.A.1 - Attività da sostenere con la QSFP ",Sommario!B5)</f>
        <v>Tabella 2.A.1 - Attività da sostenere con la QSFP 2024</v>
      </c>
      <c r="B3" s="148"/>
    </row>
    <row r="4" spans="1:7" ht="28.5" customHeight="1">
      <c r="A4" s="24" t="s">
        <v>14</v>
      </c>
      <c r="B4" s="24" t="str">
        <f>CONCATENATE("Importo QSFP ",Sommario!B5)</f>
        <v>Importo QSFP 2024</v>
      </c>
      <c r="C4" s="147" t="s">
        <v>71</v>
      </c>
    </row>
    <row r="5" spans="1:7" ht="30" customHeight="1">
      <c r="A5" s="145" t="s">
        <v>203</v>
      </c>
      <c r="B5" s="113">
        <v>25000</v>
      </c>
      <c r="C5" s="170">
        <f>IFERROR(B5/$B$11,"")</f>
        <v>1</v>
      </c>
      <c r="D5" s="74"/>
    </row>
    <row r="6" spans="1:7" ht="30" customHeight="1">
      <c r="A6" s="145" t="s">
        <v>204</v>
      </c>
      <c r="B6" s="113"/>
      <c r="C6" s="170">
        <f t="shared" ref="C6:C10" si="0">IFERROR(B6/$B$11,"")</f>
        <v>0</v>
      </c>
    </row>
    <row r="7" spans="1:7" ht="30" customHeight="1">
      <c r="A7" s="146" t="s">
        <v>205</v>
      </c>
      <c r="B7" s="113"/>
      <c r="C7" s="170">
        <f t="shared" si="0"/>
        <v>0</v>
      </c>
    </row>
    <row r="8" spans="1:7" ht="30" customHeight="1">
      <c r="A8" s="145" t="s">
        <v>206</v>
      </c>
      <c r="B8" s="113"/>
      <c r="C8" s="170">
        <f t="shared" si="0"/>
        <v>0</v>
      </c>
    </row>
    <row r="9" spans="1:7" ht="30" customHeight="1">
      <c r="A9" s="145" t="s">
        <v>207</v>
      </c>
      <c r="B9" s="113"/>
      <c r="C9" s="170">
        <f t="shared" si="0"/>
        <v>0</v>
      </c>
      <c r="D9" s="74"/>
    </row>
    <row r="10" spans="1:7" ht="30" customHeight="1">
      <c r="A10" s="145" t="s">
        <v>63</v>
      </c>
      <c r="B10" s="113"/>
      <c r="C10" s="170">
        <f t="shared" si="0"/>
        <v>0</v>
      </c>
      <c r="D10" s="74"/>
    </row>
    <row r="11" spans="1:7" ht="30" customHeight="1">
      <c r="A11" s="76" t="s">
        <v>21</v>
      </c>
      <c r="B11" s="134">
        <f>SUM(B5:B10)</f>
        <v>25000</v>
      </c>
      <c r="C11" s="149">
        <f>SUM(C5:C10)</f>
        <v>1</v>
      </c>
      <c r="D11" s="74"/>
    </row>
    <row r="13" spans="1:7" ht="18.75">
      <c r="A13" s="171" t="str">
        <f>CONCATENATE("Valore percentuale rispetto all'importo complessivo della QSFP ",Sommario!B5)</f>
        <v>Valore percentuale rispetto all'importo complessivo della QSFP 2024</v>
      </c>
      <c r="B13" s="172">
        <f>B11/Sommario!B11</f>
        <v>3.0565114863151482E-2</v>
      </c>
    </row>
    <row r="15" spans="1:7">
      <c r="G15" s="169"/>
    </row>
  </sheetData>
  <sheetProtection algorithmName="SHA-512" hashValue="YoFXF2RmzAF2YmazSgSVGFKLx+L0xPZf1KSVYJ5sxWlqB5/OXpfD3g8DZHSt2xatBCtIwBsNdXMFjya5lkk7JQ==" saltValue="IWndAC1Bfo1DkRYqDYFetQ==" spinCount="100000" sheet="1" objects="1" scenarios="1"/>
  <pageMargins left="0.7" right="0.7" top="0.75" bottom="0.75" header="0.3" footer="0.3"/>
  <pageSetup paperSize="8" scale="84" orientation="landscape"/>
  <ignoredErrors>
    <ignoredError sqref="C5:C1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A1:H24"/>
  <sheetViews>
    <sheetView showGridLines="0" zoomScaleNormal="100" zoomScalePageLayoutView="150" workbookViewId="0">
      <selection activeCell="K12" sqref="K12"/>
    </sheetView>
  </sheetViews>
  <sheetFormatPr defaultColWidth="8.7109375" defaultRowHeight="15"/>
  <cols>
    <col min="1" max="1" width="44" customWidth="1"/>
    <col min="2" max="2" width="20.28515625" customWidth="1"/>
    <col min="3" max="3" width="32.42578125" customWidth="1"/>
    <col min="4" max="4" width="29.140625" customWidth="1"/>
    <col min="5" max="5" width="26.42578125" customWidth="1"/>
  </cols>
  <sheetData>
    <row r="1" spans="1:8" ht="18.75">
      <c r="A1" s="9" t="s">
        <v>32</v>
      </c>
    </row>
    <row r="3" spans="1:8" ht="18.75">
      <c r="A3" s="53" t="str">
        <f>CONCATENATE("Tabella 3.1 – Servizi di segretariato sociale da sostenere con la QSFP ",Sommario!B5)</f>
        <v>Tabella 3.1 – Servizi di segretariato sociale da sostenere con la QSFP 2024</v>
      </c>
      <c r="B3" s="49"/>
      <c r="C3" s="49"/>
      <c r="D3" s="49"/>
      <c r="E3" s="49"/>
      <c r="H3" s="108"/>
    </row>
    <row r="4" spans="1:8" ht="78.75">
      <c r="A4" s="25" t="s">
        <v>33</v>
      </c>
      <c r="B4" s="159" t="s">
        <v>218</v>
      </c>
      <c r="C4" s="160" t="s">
        <v>229</v>
      </c>
      <c r="D4" s="25" t="s">
        <v>34</v>
      </c>
      <c r="E4" s="25" t="s">
        <v>219</v>
      </c>
    </row>
    <row r="5" spans="1:8" ht="15.75">
      <c r="A5" s="161" t="s">
        <v>230</v>
      </c>
      <c r="B5" s="123">
        <v>5</v>
      </c>
      <c r="C5" s="124"/>
      <c r="D5" s="124">
        <v>10000</v>
      </c>
      <c r="E5" s="135"/>
    </row>
    <row r="6" spans="1:8" ht="31.5">
      <c r="A6" s="161" t="s">
        <v>239</v>
      </c>
      <c r="B6" s="122"/>
      <c r="C6" s="66"/>
      <c r="D6" s="66">
        <v>0</v>
      </c>
      <c r="E6" s="136"/>
    </row>
    <row r="7" spans="1:8" ht="15.75">
      <c r="A7" s="161" t="s">
        <v>35</v>
      </c>
      <c r="B7" s="122"/>
      <c r="C7" s="66"/>
      <c r="D7" s="66">
        <v>0</v>
      </c>
      <c r="E7" s="136"/>
    </row>
    <row r="8" spans="1:8" ht="15.75">
      <c r="A8" s="161" t="s">
        <v>35</v>
      </c>
      <c r="B8" s="164"/>
      <c r="C8" s="66"/>
      <c r="D8" s="66">
        <v>0</v>
      </c>
      <c r="E8" s="136"/>
    </row>
    <row r="9" spans="1:8" ht="15.75">
      <c r="A9" s="163" t="s">
        <v>36</v>
      </c>
      <c r="B9" s="165"/>
      <c r="C9" s="162"/>
      <c r="D9" s="68">
        <f>SUM(D5:D8)</f>
        <v>10000</v>
      </c>
      <c r="E9" s="68"/>
    </row>
    <row r="10" spans="1:8" ht="15.75">
      <c r="A10" s="25" t="s">
        <v>37</v>
      </c>
      <c r="B10" s="25" t="s">
        <v>38</v>
      </c>
      <c r="C10" s="25"/>
      <c r="D10" s="25" t="s">
        <v>34</v>
      </c>
      <c r="E10" s="25" t="s">
        <v>219</v>
      </c>
    </row>
    <row r="11" spans="1:8" ht="33" customHeight="1">
      <c r="A11" s="66" t="s">
        <v>19</v>
      </c>
      <c r="B11" s="66"/>
      <c r="C11" s="66"/>
      <c r="D11" s="66">
        <v>0</v>
      </c>
      <c r="E11" s="136"/>
    </row>
    <row r="12" spans="1:8" ht="15.75">
      <c r="A12" s="66" t="s">
        <v>39</v>
      </c>
      <c r="B12" s="66"/>
      <c r="C12" s="66"/>
      <c r="D12" s="66">
        <v>0</v>
      </c>
      <c r="E12" s="136"/>
    </row>
    <row r="13" spans="1:8" ht="15.75">
      <c r="A13" s="67"/>
      <c r="B13" s="137" t="s">
        <v>36</v>
      </c>
      <c r="C13" s="137"/>
      <c r="D13" s="137">
        <f>SUM(D11:D12)</f>
        <v>0</v>
      </c>
      <c r="E13" s="137"/>
    </row>
    <row r="14" spans="1:8" ht="15.75">
      <c r="A14" s="67"/>
      <c r="B14" s="69" t="s">
        <v>21</v>
      </c>
      <c r="C14" s="69"/>
      <c r="D14" s="70">
        <f>SUM(D9+D13)</f>
        <v>10000</v>
      </c>
      <c r="E14" s="71"/>
    </row>
    <row r="15" spans="1:8" ht="35.25" customHeight="1">
      <c r="A15" s="235" t="s">
        <v>232</v>
      </c>
      <c r="B15" s="235"/>
      <c r="C15" s="235"/>
      <c r="D15" s="235"/>
      <c r="E15" s="235"/>
    </row>
    <row r="16" spans="1:8" ht="15.75" thickBot="1"/>
    <row r="17" spans="1:8" ht="15" customHeight="1">
      <c r="A17" s="192" t="s">
        <v>194</v>
      </c>
      <c r="B17" s="193"/>
      <c r="C17" s="193"/>
      <c r="D17" s="193"/>
      <c r="E17" s="193"/>
      <c r="F17" s="194"/>
      <c r="G17" s="166"/>
      <c r="H17" s="166"/>
    </row>
    <row r="18" spans="1:8" ht="15" customHeight="1">
      <c r="A18" s="195"/>
      <c r="B18" s="196"/>
      <c r="C18" s="196"/>
      <c r="D18" s="196"/>
      <c r="E18" s="196"/>
      <c r="F18" s="197"/>
      <c r="G18" s="166"/>
      <c r="H18" s="166"/>
    </row>
    <row r="19" spans="1:8" ht="45" customHeight="1" thickBot="1">
      <c r="A19" s="198"/>
      <c r="B19" s="199"/>
      <c r="C19" s="199"/>
      <c r="D19" s="199"/>
      <c r="E19" s="199"/>
      <c r="F19" s="200"/>
      <c r="G19" s="166"/>
      <c r="H19" s="166"/>
    </row>
    <row r="20" spans="1:8" ht="15.75" thickBot="1"/>
    <row r="21" spans="1:8">
      <c r="A21" s="192" t="s">
        <v>200</v>
      </c>
      <c r="B21" s="193"/>
      <c r="C21" s="193"/>
      <c r="D21" s="193"/>
      <c r="E21" s="193"/>
      <c r="F21" s="194"/>
    </row>
    <row r="22" spans="1:8">
      <c r="A22" s="195"/>
      <c r="B22" s="196"/>
      <c r="C22" s="196"/>
      <c r="D22" s="196"/>
      <c r="E22" s="196"/>
      <c r="F22" s="197"/>
    </row>
    <row r="23" spans="1:8">
      <c r="A23" s="195"/>
      <c r="B23" s="196"/>
      <c r="C23" s="196"/>
      <c r="D23" s="196"/>
      <c r="E23" s="196"/>
      <c r="F23" s="197"/>
    </row>
    <row r="24" spans="1:8" ht="15.75" thickBot="1">
      <c r="A24" s="198"/>
      <c r="B24" s="199"/>
      <c r="C24" s="199"/>
      <c r="D24" s="199"/>
      <c r="E24" s="199"/>
      <c r="F24" s="200"/>
    </row>
  </sheetData>
  <sheetProtection algorithmName="SHA-512" hashValue="ri0ZW5MCxPs5C9Gn2vwH3l2vDLR38QdzmBVdmP/ygTueilkcKlLq4XD71Frp8SjLvdgmFh3EtCft/tM4aAjpDQ==" saltValue="wwKLwGkDinTI1olxE1zv2A==" spinCount="100000" sheet="1" objects="1" scenarios="1"/>
  <mergeCells count="3">
    <mergeCell ref="A21:F24"/>
    <mergeCell ref="A17:F19"/>
    <mergeCell ref="A15:E15"/>
  </mergeCells>
  <pageMargins left="0.7" right="0.7" top="0.75" bottom="0.75" header="0.3" footer="0.3"/>
  <pageSetup paperSize="8"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C10"/>
  <sheetViews>
    <sheetView showGridLines="0" zoomScaleNormal="100" zoomScalePageLayoutView="125" workbookViewId="0">
      <selection activeCell="C6" sqref="C6"/>
    </sheetView>
  </sheetViews>
  <sheetFormatPr defaultColWidth="8.7109375" defaultRowHeight="15"/>
  <cols>
    <col min="1" max="1" width="73.5703125" bestFit="1" customWidth="1"/>
    <col min="2" max="2" width="45.42578125" customWidth="1"/>
    <col min="3" max="3" width="19.140625" customWidth="1"/>
    <col min="4" max="5" width="11.140625" customWidth="1"/>
  </cols>
  <sheetData>
    <row r="1" spans="1:3" ht="18.75">
      <c r="A1" s="9" t="s">
        <v>40</v>
      </c>
    </row>
    <row r="3" spans="1:3" ht="18.75">
      <c r="A3" s="53" t="str">
        <f>CONCATENATE("Tabella 4.1 - Sistemi informativi adeguati tramite la QSFP ",Sommario!B5)</f>
        <v>Tabella 4.1 - Sistemi informativi adeguati tramite la QSFP 2024</v>
      </c>
      <c r="B3" s="108"/>
      <c r="C3" s="49"/>
    </row>
    <row r="4" spans="1:3" ht="19.5" customHeight="1">
      <c r="A4" s="25" t="s">
        <v>41</v>
      </c>
      <c r="B4" s="25" t="s">
        <v>42</v>
      </c>
      <c r="C4" s="25" t="str">
        <f>CONCATENATE("Importo QSFP ",Sommario!B5)</f>
        <v>Importo QSFP 2024</v>
      </c>
    </row>
    <row r="5" spans="1:3" ht="36" customHeight="1">
      <c r="A5" s="125" t="s">
        <v>190</v>
      </c>
      <c r="B5" s="96" t="s">
        <v>191</v>
      </c>
      <c r="C5" s="64">
        <v>2000</v>
      </c>
    </row>
    <row r="6" spans="1:3" ht="24.75" customHeight="1">
      <c r="A6" s="63"/>
      <c r="B6" s="63"/>
      <c r="C6" s="64"/>
    </row>
    <row r="7" spans="1:3" ht="29.25" customHeight="1">
      <c r="A7" s="16"/>
      <c r="B7" s="62" t="s">
        <v>21</v>
      </c>
      <c r="C7" s="62">
        <f>SUM(C5:C6)</f>
        <v>2000</v>
      </c>
    </row>
    <row r="8" spans="1:3" ht="88.5" customHeight="1">
      <c r="A8" s="65" t="s">
        <v>164</v>
      </c>
      <c r="B8" s="236"/>
      <c r="C8" s="237"/>
    </row>
    <row r="10" spans="1:3" ht="80.099999999999994" customHeight="1">
      <c r="A10" s="231" t="s">
        <v>43</v>
      </c>
      <c r="B10" s="231"/>
      <c r="C10" s="231"/>
    </row>
  </sheetData>
  <sheetProtection algorithmName="SHA-512" hashValue="/pDWYO5MXZgDZ5cTXbTx4I4a7j/OfL/NskkMMYneeQ2hRuOXSkqQEQL5Iychm5molijiJuHmaK7yZKJ53s5u+A==" saltValue="TsV83ttHZdu1ZBuwii6nxw==" spinCount="100000" sheet="1" objects="1" scenarios="1"/>
  <mergeCells count="2">
    <mergeCell ref="B8:C8"/>
    <mergeCell ref="A10:C10"/>
  </mergeCells>
  <pageMargins left="0.7" right="0.7" top="0.75" bottom="0.75" header="0.3" footer="0.3"/>
  <pageSetup paperSize="8"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pageSetUpPr fitToPage="1"/>
  </sheetPr>
  <dimension ref="A1:D55"/>
  <sheetViews>
    <sheetView showGridLines="0" topLeftCell="A24" zoomScaleNormal="100" zoomScalePageLayoutView="125" workbookViewId="0">
      <selection activeCell="F52" sqref="F52"/>
    </sheetView>
  </sheetViews>
  <sheetFormatPr defaultColWidth="30.7109375" defaultRowHeight="15"/>
  <cols>
    <col min="1" max="1" width="35.42578125" customWidth="1"/>
  </cols>
  <sheetData>
    <row r="1" spans="1:4" ht="18.75">
      <c r="A1" s="9" t="s">
        <v>167</v>
      </c>
    </row>
    <row r="3" spans="1:4" ht="18.75">
      <c r="A3" s="53" t="s">
        <v>44</v>
      </c>
      <c r="B3" s="49"/>
      <c r="C3" s="49"/>
    </row>
    <row r="4" spans="1:4" ht="30" customHeight="1">
      <c r="A4" s="239" t="s">
        <v>45</v>
      </c>
      <c r="B4" s="238" t="s">
        <v>46</v>
      </c>
      <c r="C4" s="238" t="s">
        <v>47</v>
      </c>
    </row>
    <row r="5" spans="1:4" ht="30" customHeight="1">
      <c r="A5" s="240"/>
      <c r="B5" s="238"/>
      <c r="C5" s="238"/>
    </row>
    <row r="6" spans="1:4" ht="20.100000000000001" customHeight="1">
      <c r="A6" s="54" t="s">
        <v>48</v>
      </c>
      <c r="B6" s="126">
        <v>2</v>
      </c>
      <c r="C6" s="127">
        <v>6</v>
      </c>
    </row>
    <row r="7" spans="1:4" ht="20.100000000000001" customHeight="1">
      <c r="A7" s="54" t="s">
        <v>49</v>
      </c>
      <c r="B7" s="126">
        <v>2</v>
      </c>
      <c r="C7" s="127">
        <v>6</v>
      </c>
    </row>
    <row r="8" spans="1:4" ht="20.100000000000001" customHeight="1">
      <c r="A8" s="54" t="s">
        <v>50</v>
      </c>
      <c r="B8" s="126">
        <v>1</v>
      </c>
      <c r="C8" s="127">
        <v>6</v>
      </c>
    </row>
    <row r="9" spans="1:4" ht="20.100000000000001" customHeight="1">
      <c r="A9" s="54" t="s">
        <v>51</v>
      </c>
      <c r="B9" s="126"/>
      <c r="C9" s="127"/>
    </row>
    <row r="10" spans="1:4" ht="20.100000000000001" customHeight="1">
      <c r="A10" s="54" t="s">
        <v>52</v>
      </c>
      <c r="B10" s="126"/>
      <c r="C10" s="127"/>
    </row>
    <row r="11" spans="1:4" ht="20.100000000000001" customHeight="1">
      <c r="A11" s="56" t="s">
        <v>53</v>
      </c>
      <c r="B11" s="128"/>
      <c r="C11" s="129"/>
    </row>
    <row r="12" spans="1:4" ht="20.100000000000001" customHeight="1">
      <c r="A12" s="20" t="s">
        <v>21</v>
      </c>
      <c r="B12" s="21">
        <f>SUM(B6:B11)</f>
        <v>5</v>
      </c>
      <c r="C12" s="21">
        <f>SUM(C6:C11)</f>
        <v>18</v>
      </c>
    </row>
    <row r="13" spans="1:4" ht="50.1" customHeight="1">
      <c r="A13" s="231" t="s">
        <v>233</v>
      </c>
      <c r="B13" s="231"/>
      <c r="C13" s="231"/>
      <c r="D13" s="58"/>
    </row>
    <row r="14" spans="1:4" ht="18.75">
      <c r="A14" s="53" t="s">
        <v>181</v>
      </c>
      <c r="B14" s="49"/>
      <c r="C14" s="49"/>
    </row>
    <row r="15" spans="1:4" ht="38.25" customHeight="1">
      <c r="A15" s="238" t="s">
        <v>54</v>
      </c>
      <c r="B15" s="239" t="s">
        <v>55</v>
      </c>
      <c r="C15" s="49"/>
    </row>
    <row r="16" spans="1:4" ht="15" customHeight="1">
      <c r="A16" s="238"/>
      <c r="B16" s="240"/>
    </row>
    <row r="17" spans="1:3" ht="15.75">
      <c r="A17" s="59" t="s">
        <v>56</v>
      </c>
      <c r="B17" s="115">
        <v>0</v>
      </c>
    </row>
    <row r="18" spans="1:3" ht="15.75">
      <c r="A18" s="59" t="s">
        <v>57</v>
      </c>
      <c r="B18" s="115">
        <v>0</v>
      </c>
      <c r="C18" s="49"/>
    </row>
    <row r="19" spans="1:3" ht="15.75">
      <c r="A19" s="59" t="s">
        <v>17</v>
      </c>
      <c r="B19" s="115">
        <v>0</v>
      </c>
      <c r="C19" s="49"/>
    </row>
    <row r="20" spans="1:3" ht="15.75">
      <c r="A20" s="59" t="s">
        <v>58</v>
      </c>
      <c r="B20" s="115">
        <v>8000</v>
      </c>
      <c r="C20" s="49"/>
    </row>
    <row r="21" spans="1:3" ht="18" customHeight="1">
      <c r="A21" s="59" t="s">
        <v>59</v>
      </c>
      <c r="B21" s="115">
        <v>0</v>
      </c>
      <c r="C21" s="49"/>
    </row>
    <row r="22" spans="1:3" ht="15.75">
      <c r="A22" s="59" t="s">
        <v>60</v>
      </c>
      <c r="B22" s="115">
        <v>0</v>
      </c>
      <c r="C22" s="49"/>
    </row>
    <row r="23" spans="1:3" ht="15.75">
      <c r="A23" s="59" t="s">
        <v>61</v>
      </c>
      <c r="B23" s="115">
        <v>15000</v>
      </c>
      <c r="C23" s="49"/>
    </row>
    <row r="24" spans="1:3" ht="15.75">
      <c r="A24" s="59" t="s">
        <v>62</v>
      </c>
      <c r="B24" s="115">
        <v>2500</v>
      </c>
      <c r="C24" s="49"/>
    </row>
    <row r="25" spans="1:3" ht="15.75">
      <c r="A25" s="59" t="s">
        <v>63</v>
      </c>
      <c r="B25" s="115">
        <v>0</v>
      </c>
      <c r="C25" s="49"/>
    </row>
    <row r="26" spans="1:3" ht="15.75">
      <c r="A26" s="61" t="s">
        <v>64</v>
      </c>
      <c r="B26" s="62">
        <f>SUM(B17:B25)</f>
        <v>25500</v>
      </c>
      <c r="C26" s="49"/>
    </row>
    <row r="27" spans="1:3" ht="15.75">
      <c r="A27" s="85"/>
      <c r="B27" s="86"/>
      <c r="C27" s="49"/>
    </row>
    <row r="28" spans="1:3" ht="125.1" customHeight="1">
      <c r="A28" s="241" t="s">
        <v>65</v>
      </c>
      <c r="B28" s="241"/>
      <c r="C28" s="241"/>
    </row>
    <row r="30" spans="1:3" ht="18.75">
      <c r="A30" s="53" t="s">
        <v>66</v>
      </c>
      <c r="B30" s="49"/>
      <c r="C30" s="49"/>
    </row>
    <row r="31" spans="1:3">
      <c r="A31" s="239" t="s">
        <v>67</v>
      </c>
      <c r="B31" s="238" t="s">
        <v>46</v>
      </c>
      <c r="C31" s="238" t="s">
        <v>47</v>
      </c>
    </row>
    <row r="32" spans="1:3">
      <c r="A32" s="240"/>
      <c r="B32" s="238"/>
      <c r="C32" s="238"/>
    </row>
    <row r="33" spans="1:4" ht="15.75">
      <c r="A33" s="54" t="s">
        <v>48</v>
      </c>
      <c r="B33" s="10">
        <v>1</v>
      </c>
      <c r="C33" s="55">
        <v>12</v>
      </c>
    </row>
    <row r="34" spans="1:4" ht="15.75">
      <c r="A34" s="54" t="s">
        <v>49</v>
      </c>
      <c r="B34" s="10"/>
      <c r="C34" s="55"/>
    </row>
    <row r="35" spans="1:4" ht="15.75">
      <c r="A35" s="54" t="s">
        <v>50</v>
      </c>
      <c r="B35" s="10">
        <v>1</v>
      </c>
      <c r="C35" s="55">
        <v>13</v>
      </c>
    </row>
    <row r="36" spans="1:4" ht="15.75">
      <c r="A36" s="54" t="s">
        <v>51</v>
      </c>
      <c r="B36" s="10"/>
      <c r="C36" s="55"/>
    </row>
    <row r="37" spans="1:4" ht="15.75">
      <c r="A37" s="54" t="s">
        <v>52</v>
      </c>
      <c r="B37" s="10"/>
      <c r="C37" s="55"/>
    </row>
    <row r="38" spans="1:4" ht="15.75">
      <c r="A38" s="56" t="s">
        <v>53</v>
      </c>
      <c r="B38" s="19"/>
      <c r="C38" s="57"/>
    </row>
    <row r="39" spans="1:4" ht="15.75">
      <c r="A39" s="20" t="s">
        <v>21</v>
      </c>
      <c r="B39" s="21">
        <f>SUM(B33:B38)</f>
        <v>2</v>
      </c>
      <c r="C39" s="21">
        <f>SUM(C33:C38)</f>
        <v>25</v>
      </c>
    </row>
    <row r="41" spans="1:4" ht="18.75">
      <c r="A41" s="216" t="str">
        <f>CONCATENATE("Tabella 5.4 – Attività di volontariato presso ETS da sostenere con la QSFP ",Sommario!B5)</f>
        <v>Tabella 5.4 – Attività di volontariato presso ETS da sostenere con la QSFP 2024</v>
      </c>
      <c r="B41" s="216"/>
      <c r="C41" s="216"/>
      <c r="D41" s="108"/>
    </row>
    <row r="42" spans="1:4">
      <c r="A42" s="238" t="s">
        <v>54</v>
      </c>
      <c r="B42" s="239" t="str">
        <f>CONCATENATE("Importo QSFP ",Sommario!B5)</f>
        <v>Importo QSFP 2024</v>
      </c>
    </row>
    <row r="43" spans="1:4">
      <c r="A43" s="238"/>
      <c r="B43" s="240"/>
    </row>
    <row r="44" spans="1:4" s="28" customFormat="1" ht="15.75">
      <c r="A44" s="84" t="s">
        <v>165</v>
      </c>
      <c r="B44" s="27"/>
    </row>
    <row r="45" spans="1:4" ht="15.75">
      <c r="A45" s="59" t="s">
        <v>56</v>
      </c>
      <c r="B45" s="60">
        <v>5000</v>
      </c>
    </row>
    <row r="46" spans="1:4" ht="15.75">
      <c r="A46" s="59" t="s">
        <v>68</v>
      </c>
      <c r="B46" s="60">
        <v>200</v>
      </c>
    </row>
    <row r="47" spans="1:4" ht="15.75">
      <c r="A47" s="59" t="s">
        <v>17</v>
      </c>
      <c r="B47" s="60">
        <v>2000</v>
      </c>
    </row>
    <row r="48" spans="1:4" ht="15.75">
      <c r="A48" s="59" t="s">
        <v>58</v>
      </c>
      <c r="B48" s="60">
        <v>0</v>
      </c>
    </row>
    <row r="49" spans="1:2" ht="15.75">
      <c r="A49" s="59" t="s">
        <v>59</v>
      </c>
      <c r="B49" s="60">
        <v>0</v>
      </c>
    </row>
    <row r="50" spans="1:2" ht="15.75">
      <c r="A50" s="59" t="s">
        <v>60</v>
      </c>
      <c r="B50" s="60">
        <v>0</v>
      </c>
    </row>
    <row r="51" spans="1:2" ht="15.75">
      <c r="A51" s="59" t="s">
        <v>61</v>
      </c>
      <c r="B51" s="60">
        <v>0</v>
      </c>
    </row>
    <row r="52" spans="1:2" ht="15.75">
      <c r="A52" s="59" t="s">
        <v>166</v>
      </c>
      <c r="B52" s="60">
        <v>0</v>
      </c>
    </row>
    <row r="53" spans="1:2" ht="15.75">
      <c r="A53" s="61" t="s">
        <v>64</v>
      </c>
      <c r="B53" s="62">
        <f>SUM(B45:B52)</f>
        <v>7200</v>
      </c>
    </row>
    <row r="55" spans="1:2">
      <c r="A55" s="22" t="s">
        <v>69</v>
      </c>
      <c r="B55" s="23">
        <f>SUM(B26+B53)</f>
        <v>32700</v>
      </c>
    </row>
  </sheetData>
  <sheetProtection algorithmName="SHA-512" hashValue="4YTb3I9lfk5HRR90EAsbvLlA89xEz5kfM8vewj9fYBxWQYS/MtVOrpyymYw7/oB//OR4ve03Hd6ap1JoegIf0w==" saltValue="jJOlXwJOA0RGeT/7tItcxA==" spinCount="100000" sheet="1" objects="1" scenarios="1"/>
  <mergeCells count="13">
    <mergeCell ref="B4:B5"/>
    <mergeCell ref="A31:A32"/>
    <mergeCell ref="B31:B32"/>
    <mergeCell ref="C31:C32"/>
    <mergeCell ref="A42:A43"/>
    <mergeCell ref="B42:B43"/>
    <mergeCell ref="C4:C5"/>
    <mergeCell ref="A15:A16"/>
    <mergeCell ref="A4:A5"/>
    <mergeCell ref="A13:C13"/>
    <mergeCell ref="A28:C28"/>
    <mergeCell ref="B15:B16"/>
    <mergeCell ref="A41:C41"/>
  </mergeCells>
  <pageMargins left="0.7" right="0.7" top="0.75" bottom="0.75" header="0.3" footer="0.3"/>
  <pageSetup paperSize="8"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0BB7B6009E5443AD97271ECDDB5606" ma:contentTypeVersion="16" ma:contentTypeDescription="Create a new document." ma:contentTypeScope="" ma:versionID="c5cc13471b671162cd40675cd3ef1f6f">
  <xsd:schema xmlns:xsd="http://www.w3.org/2001/XMLSchema" xmlns:xs="http://www.w3.org/2001/XMLSchema" xmlns:p="http://schemas.microsoft.com/office/2006/metadata/properties" xmlns:ns2="32766ff9-0e22-4b2c-99d7-adf475998fe8" xmlns:ns3="f5d221dd-0aa7-4983-a9d4-13836b56b3f2" xmlns:ns4="3e02667f-0271-471b-bd6e-11a2e16def1d" targetNamespace="http://schemas.microsoft.com/office/2006/metadata/properties" ma:root="true" ma:fieldsID="c60b528b4d181def9b4529383fcdf5cb" ns2:_="" ns3:_="" ns4:_="">
    <xsd:import namespace="32766ff9-0e22-4b2c-99d7-adf475998fe8"/>
    <xsd:import namespace="f5d221dd-0aa7-4983-a9d4-13836b56b3f2"/>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766ff9-0e22-4b2c-99d7-adf475998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d221dd-0aa7-4983-a9d4-13836b56b3f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bfda5ff-439d-4c85-ac26-0d058ef9e6d0}" ma:internalName="TaxCatchAll" ma:showField="CatchAllData" ma:web="f5d221dd-0aa7-4983-a9d4-13836b56b3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U M X U w A e p 0 + l A A A A 9 Q A A A B I A H A B D b 2 5 m a W c v U G F j a 2 F n Z S 5 4 b W w g o h g A K K A U A A A A A A A A A A A A A A A A A A A A A A A A A A A A e 7 9 7 v 4 1 9 R W 6 O Q l l q U X F m f p 6 t k q G e g Z J C a l 5 y f k p m X r q t U m l J m q 6 F k r 2 d T U B i c n Z i e q o C U H F e s V V F c a a t U k Z J S Y G V v n 5 5 e b l e u b F e f l G 6 v p G B g a F + h K 9 P c H J G a m 6 i b m Z e c U l i X n K q E l x X C m F d S n Y 2 Y R D H 2 B n p W Z r q m Z k A n W S j D x O z 8 c 3 M Q 8 g b A e V A s k i C N s 6 l O S W l R a l 2 m S W 6 n i E 2 + j C u j T 7 U C 3 Y A U E s D B B Q A A g A I A P 1 D F 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9 Q x d T K I p H u A 4 A A A A R A A A A E w A c A E Z v c m 1 1 b G F z L 1 N l Y 3 R p b 2 4 x L m 0 g o h g A K K A U A A A A A A A A A A A A A A A A A A A A A A A A A A A A K 0 5 N L s n M z 1 M I h t C G 1 g B Q S w E C L Q A U A A I A C A D 9 Q x d T A B 6 n T 6 U A A A D 1 A A A A E g A A A A A A A A A A A A A A A A A A A A A A Q 2 9 u Z m l n L 1 B h Y 2 t h Z 2 U u e G 1 s U E s B A i 0 A F A A C A A g A / U M X U w / K 6 a u k A A A A 6 Q A A A B M A A A A A A A A A A A A A A A A A 8 Q A A A F t D b 2 5 0 Z W 5 0 X 1 R 5 c G V z X S 5 4 b W x Q S w E C L Q A U A A I A C A D 9 Q x d 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c k r L k F Y 8 e k 6 e n 8 r m X N 0 b t A A A A A A C A A A A A A A Q Z g A A A A E A A C A A A A C 8 T X C e O P I B 4 J 0 r P 2 M 3 X s E M F O 2 c 8 f d Z d q S u p o 3 R 2 b j 9 P A A A A A A O g A A A A A I A A C A A A A A d k Y 9 s I B 5 S H i T / X T Q X G W S X k V 7 O 3 n y 4 l e o R w l y T x q X X c l A A A A D U S 9 q z 0 n K N T O U r c c V T 6 Q m s 8 i / / m c a x 7 I M q E G a q E B e 8 U r h 3 a Z 0 W f j t m e t z i 4 U + B t o W a / x K G j k 6 D p P 3 z V x v U u U 5 0 O e u L J b t F s 6 H b 1 M q I M X 7 k i E A A A A C c E N e X R k e v C f V D t 0 9 X m Y O l v Z / Z T S 2 B 2 g 4 T f t X V S d w k q S G v + u t 7 C a B i R O V K k z 8 P K 1 K 3 T D s 0 3 A w 7 + o 7 u 2 i C l C u z H < / 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5A6915F-DC78-49AD-8424-3F5EBF089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766ff9-0e22-4b2c-99d7-adf475998fe8"/>
    <ds:schemaRef ds:uri="f5d221dd-0aa7-4983-a9d4-13836b56b3f2"/>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AAE199-8AF8-4CDC-84AD-B25A1A64552B}">
  <ds:schemaRefs>
    <ds:schemaRef ds:uri="http://schemas.microsoft.com/DataMashup"/>
  </ds:schemaRefs>
</ds:datastoreItem>
</file>

<file path=customXml/itemProps3.xml><?xml version="1.0" encoding="utf-8"?>
<ds:datastoreItem xmlns:ds="http://schemas.openxmlformats.org/officeDocument/2006/customXml" ds:itemID="{6A7856AD-AD26-492B-9529-72B23F14E93B}">
  <ds:schemaRefs>
    <ds:schemaRef ds:uri="http://schemas.microsoft.com/sharepoint/v3/contenttype/forms"/>
  </ds:schemaRefs>
</ds:datastoreItem>
</file>

<file path=customXml/itemProps4.xml><?xml version="1.0" encoding="utf-8"?>
<ds:datastoreItem xmlns:ds="http://schemas.openxmlformats.org/officeDocument/2006/customXml" ds:itemID="{D2D59BB5-93DD-4A72-B9C6-2CC90EF4F4D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11</vt:i4>
      </vt:variant>
    </vt:vector>
  </HeadingPairs>
  <TitlesOfParts>
    <vt:vector size="11" baseType="lpstr">
      <vt:lpstr>Sommario</vt:lpstr>
      <vt:lpstr>Dati</vt:lpstr>
      <vt:lpstr>Tabella Analisi</vt:lpstr>
      <vt:lpstr>Tab 1</vt:lpstr>
      <vt:lpstr>Tab 2</vt:lpstr>
      <vt:lpstr>Tab 2A PIS</vt:lpstr>
      <vt:lpstr>Tab 3</vt:lpstr>
      <vt:lpstr>Tab 4</vt:lpstr>
      <vt:lpstr>Tab 5</vt:lpstr>
      <vt:lpstr>Attività rafforzamento amm.</vt:lpstr>
      <vt:lpstr>Tab_Riepilogo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Giovanni Conigliaro</dc:creator>
  <cp:keywords/>
  <dc:description/>
  <cp:lastModifiedBy>Giovanni Conigliaro</cp:lastModifiedBy>
  <cp:revision/>
  <dcterms:created xsi:type="dcterms:W3CDTF">2021-08-03T08:10:06Z</dcterms:created>
  <dcterms:modified xsi:type="dcterms:W3CDTF">2026-06-24T11:39:52Z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c207c75ec48f45bbbd763d1c219ec8d5</vt:lpwstr>
  </property>
  <property fmtid="{D5CDD505-2E9C-101B-9397-08002B2CF9AE}" pid="3" name="ContentTypeId">
    <vt:lpwstr>0x01010058BF3D285C0AFC4AAE078062DAAE9475</vt:lpwstr>
  </property>
  <property fmtid="{D5CDD505-2E9C-101B-9397-08002B2CF9AE}" pid="4" name="display_urn:schemas-microsoft-com:office:office#SharedWithUsers">
    <vt:lpwstr>Francesco Cenedese;Vikesh Ramesh Mahboobani Martinez;Cristina Perricone;Alessandra Marini;Ludovica Cherchi;Federica Ambrosio;Erik Stone Trautman</vt:lpwstr>
  </property>
  <property fmtid="{D5CDD505-2E9C-101B-9397-08002B2CF9AE}" pid="5" name="SharedWithUsers">
    <vt:lpwstr>14;#Francesco Cenedese;#38;#Vikesh Ramesh Mahboobani Martinez;#33;#Cristina Perricone;#13;#Alessandra Marini;#15;#Ludovica Cherchi;#19;#Federica Ambrosio;#36;#Erik Stone Trautman</vt:lpwstr>
  </property>
</Properties>
</file>